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ya\Documents\с рабочего стола 01.02.22\работа 2022\Работа\Лагерь ЛЕТО 2023\ТК и МЕНЮ новое 23\"/>
    </mc:Choice>
  </mc:AlternateContent>
  <bookViews>
    <workbookView xWindow="0" yWindow="-120" windowWidth="8565" windowHeight="8805" firstSheet="3" activeTab="3"/>
  </bookViews>
  <sheets>
    <sheet name="Обоснование ХЭХ лето" sheetId="20" r:id="rId1"/>
    <sheet name="структура типовая" sheetId="19" r:id="rId2"/>
    <sheet name="структура" sheetId="2" r:id="rId3"/>
    <sheet name="Меню" sheetId="3" r:id="rId4"/>
    <sheet name="ХЭХ" sheetId="4" r:id="rId5"/>
    <sheet name="ПЭЦ" sheetId="5" r:id="rId6"/>
    <sheet name="Выполнение норм" sheetId="12" r:id="rId7"/>
    <sheet name="Нетто" sheetId="9" r:id="rId8"/>
    <sheet name="НЕТТО Свод" sheetId="10" r:id="rId9"/>
    <sheet name="Ведомость контроля" sheetId="11" r:id="rId10"/>
  </sheets>
  <definedNames>
    <definedName name="_xlnm.Print_Area" localSheetId="9">'Ведомость контроля'!$A$1:$K$45</definedName>
    <definedName name="_xlnm.Print_Area" localSheetId="6">'Выполнение норм'!$A$1:$AA$44</definedName>
    <definedName name="_xlnm.Print_Area" localSheetId="7">Нетто!$A$1:$CG$14</definedName>
    <definedName name="_xlnm.Print_Area" localSheetId="8">'НЕТТО Свод'!$A$1:$Q$69</definedName>
    <definedName name="_xlnm.Print_Area" localSheetId="0">'Обоснование ХЭХ лето'!$A$1:$G$15</definedName>
    <definedName name="_xlnm.Print_Area" localSheetId="5">ПЭЦ!$A$1:$P$50</definedName>
    <definedName name="_xlnm.Print_Area" localSheetId="2">структура!$A$1:$U$25</definedName>
    <definedName name="_xlnm.Print_Area" localSheetId="1">'структура типовая'!$A$1:$U$21</definedName>
  </definedNames>
  <calcPr calcId="162913"/>
</workbook>
</file>

<file path=xl/calcChain.xml><?xml version="1.0" encoding="utf-8"?>
<calcChain xmlns="http://schemas.openxmlformats.org/spreadsheetml/2006/main">
  <c r="C44" i="11" l="1"/>
  <c r="CF8" i="9" l="1"/>
  <c r="CF6" i="9"/>
  <c r="CF10" i="9"/>
  <c r="CF12" i="9" l="1"/>
  <c r="CF13" i="9" s="1"/>
  <c r="J10" i="4"/>
  <c r="D7" i="4"/>
  <c r="H7" i="4"/>
  <c r="J7" i="4"/>
  <c r="M7" i="4"/>
  <c r="S7" i="4"/>
  <c r="T7" i="4"/>
  <c r="U7" i="4"/>
  <c r="V7" i="4"/>
  <c r="W7" i="4"/>
  <c r="D10" i="4"/>
  <c r="H10" i="4"/>
  <c r="M10" i="4"/>
  <c r="S10" i="4"/>
  <c r="T10" i="4"/>
  <c r="U10" i="4"/>
  <c r="V10" i="4"/>
  <c r="W10" i="4"/>
  <c r="D13" i="4"/>
  <c r="H13" i="4"/>
  <c r="J13" i="4"/>
  <c r="M13" i="4"/>
  <c r="S13" i="4"/>
  <c r="T13" i="4"/>
  <c r="U13" i="4"/>
  <c r="V13" i="4"/>
  <c r="W13" i="4"/>
  <c r="D15" i="4"/>
  <c r="D16" i="4" s="1"/>
  <c r="H15" i="4"/>
  <c r="H16" i="4" s="1"/>
  <c r="J15" i="4"/>
  <c r="J16" i="4" s="1"/>
  <c r="M15" i="4"/>
  <c r="M16" i="4" s="1"/>
  <c r="S15" i="4"/>
  <c r="S16" i="4" s="1"/>
  <c r="T15" i="4"/>
  <c r="T16" i="4" s="1"/>
  <c r="U15" i="4"/>
  <c r="U16" i="4" s="1"/>
  <c r="V15" i="4"/>
  <c r="V16" i="4" s="1"/>
  <c r="W15" i="4"/>
  <c r="W16" i="4" s="1"/>
  <c r="BM6" i="9" l="1"/>
  <c r="BN6" i="9"/>
  <c r="BO6" i="9"/>
  <c r="BP6" i="9"/>
  <c r="BQ6" i="9"/>
  <c r="BR6" i="9"/>
  <c r="BS6" i="9"/>
  <c r="BT6" i="9"/>
  <c r="BU6" i="9"/>
  <c r="BV6" i="9"/>
  <c r="BW6" i="9"/>
  <c r="BX6" i="9"/>
  <c r="BY6" i="9"/>
  <c r="BZ6" i="9"/>
  <c r="CA6" i="9"/>
  <c r="CB6" i="9"/>
  <c r="CC6" i="9"/>
  <c r="CD6" i="9"/>
  <c r="CE6" i="9"/>
  <c r="BG6" i="9"/>
  <c r="BH6" i="9"/>
  <c r="BI6" i="9"/>
  <c r="BJ6" i="9"/>
  <c r="BK6" i="9"/>
  <c r="BL6" i="9"/>
  <c r="BF6" i="9"/>
  <c r="BF10" i="9"/>
  <c r="BG10" i="9"/>
  <c r="BH10" i="9"/>
  <c r="BI10" i="9"/>
  <c r="BJ10" i="9"/>
  <c r="BK10" i="9"/>
  <c r="BL10" i="9"/>
  <c r="BM10" i="9"/>
  <c r="BN10" i="9"/>
  <c r="BO10" i="9"/>
  <c r="BP10" i="9"/>
  <c r="BQ10" i="9"/>
  <c r="BR10" i="9"/>
  <c r="BS10" i="9"/>
  <c r="BT10" i="9"/>
  <c r="BU10" i="9"/>
  <c r="BV10" i="9"/>
  <c r="BW10" i="9"/>
  <c r="BX10" i="9"/>
  <c r="BY10" i="9"/>
  <c r="BZ10" i="9"/>
  <c r="CA10" i="9"/>
  <c r="CB10" i="9"/>
  <c r="CC10" i="9"/>
  <c r="CD10" i="9"/>
  <c r="CE10" i="9"/>
  <c r="BG8" i="9"/>
  <c r="BH8" i="9"/>
  <c r="BI8" i="9"/>
  <c r="BJ8" i="9"/>
  <c r="BK8" i="9"/>
  <c r="BL8" i="9"/>
  <c r="BM8" i="9"/>
  <c r="BN8" i="9"/>
  <c r="BO8" i="9"/>
  <c r="BP8" i="9"/>
  <c r="BQ8" i="9"/>
  <c r="BR8" i="9"/>
  <c r="BS8" i="9"/>
  <c r="BT8" i="9"/>
  <c r="BU8" i="9"/>
  <c r="BV8" i="9"/>
  <c r="BW8" i="9"/>
  <c r="BX8" i="9"/>
  <c r="BY8" i="9"/>
  <c r="BZ8" i="9"/>
  <c r="CA8" i="9"/>
  <c r="CB8" i="9"/>
  <c r="CC8" i="9"/>
  <c r="CD8" i="9"/>
  <c r="CE8" i="9"/>
  <c r="BF8" i="9"/>
  <c r="BE10" i="9"/>
  <c r="BE8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B8" i="9"/>
  <c r="B12" i="9" s="1"/>
  <c r="B13" i="9" s="1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B10" i="9"/>
  <c r="C10" i="9"/>
  <c r="D10" i="9"/>
  <c r="E10" i="9"/>
  <c r="F10" i="9"/>
  <c r="G10" i="9"/>
  <c r="G12" i="9" s="1"/>
  <c r="G13" i="9" s="1"/>
  <c r="H10" i="9"/>
  <c r="H12" i="9" s="1"/>
  <c r="H13" i="9" s="1"/>
  <c r="I10" i="9"/>
  <c r="I12" i="9" s="1"/>
  <c r="I13" i="9" s="1"/>
  <c r="J10" i="9"/>
  <c r="J12" i="9" s="1"/>
  <c r="J13" i="9" s="1"/>
  <c r="K10" i="9"/>
  <c r="L10" i="9"/>
  <c r="M10" i="9"/>
  <c r="N10" i="9"/>
  <c r="O10" i="9"/>
  <c r="P10" i="9"/>
  <c r="Q10" i="9"/>
  <c r="F12" i="9" l="1"/>
  <c r="F13" i="9" s="1"/>
  <c r="Q12" i="9"/>
  <c r="Q13" i="9" s="1"/>
  <c r="C12" i="9"/>
  <c r="C13" i="9" s="1"/>
  <c r="N12" i="9"/>
  <c r="N13" i="9" s="1"/>
  <c r="M12" i="9"/>
  <c r="M13" i="9" s="1"/>
  <c r="O12" i="9"/>
  <c r="O13" i="9" s="1"/>
  <c r="P12" i="9"/>
  <c r="P13" i="9" s="1"/>
  <c r="K12" i="9"/>
  <c r="K13" i="9" s="1"/>
  <c r="D12" i="9"/>
  <c r="D13" i="9" s="1"/>
  <c r="E12" i="9"/>
  <c r="E13" i="9" s="1"/>
  <c r="L12" i="9"/>
  <c r="L13" i="9" s="1"/>
  <c r="BX12" i="9"/>
  <c r="BT12" i="9"/>
  <c r="BL12" i="9"/>
  <c r="BQ12" i="9"/>
  <c r="CA12" i="9"/>
  <c r="BS12" i="9"/>
  <c r="BK12" i="9"/>
  <c r="BY12" i="9"/>
  <c r="BI12" i="9"/>
  <c r="CC12" i="9"/>
  <c r="BU12" i="9"/>
  <c r="BM12" i="9"/>
  <c r="BZ12" i="9"/>
  <c r="BR12" i="9"/>
  <c r="BJ12" i="9"/>
  <c r="CB12" i="9"/>
  <c r="BP12" i="9"/>
  <c r="BH12" i="9"/>
  <c r="CD12" i="9"/>
  <c r="BV12" i="9"/>
  <c r="BN12" i="9"/>
  <c r="CE12" i="9"/>
  <c r="BW12" i="9"/>
  <c r="BO12" i="9"/>
  <c r="BG12" i="9"/>
  <c r="P35" i="10"/>
  <c r="O35" i="10"/>
  <c r="N35" i="10"/>
  <c r="P34" i="10"/>
  <c r="O34" i="10"/>
  <c r="N34" i="10"/>
  <c r="P6" i="10"/>
  <c r="O6" i="10"/>
  <c r="N6" i="10"/>
  <c r="J50" i="10"/>
  <c r="I50" i="10"/>
  <c r="H50" i="10"/>
  <c r="J48" i="10"/>
  <c r="J33" i="10"/>
  <c r="I33" i="10"/>
  <c r="H33" i="10"/>
  <c r="I32" i="10"/>
  <c r="J31" i="10"/>
  <c r="I31" i="10"/>
  <c r="I30" i="10"/>
  <c r="H31" i="10"/>
  <c r="J30" i="10"/>
  <c r="H30" i="10"/>
  <c r="J28" i="10"/>
  <c r="I28" i="10"/>
  <c r="H28" i="10"/>
  <c r="J26" i="10"/>
  <c r="I26" i="10"/>
  <c r="H26" i="10"/>
  <c r="J21" i="10"/>
  <c r="I21" i="10"/>
  <c r="H21" i="10"/>
  <c r="J16" i="10"/>
  <c r="I16" i="10"/>
  <c r="H16" i="10"/>
  <c r="J27" i="10"/>
  <c r="J56" i="10"/>
  <c r="J34" i="10"/>
  <c r="J32" i="10"/>
  <c r="D37" i="10"/>
  <c r="J14" i="10"/>
  <c r="D5" i="10"/>
  <c r="J61" i="10"/>
  <c r="J54" i="10"/>
  <c r="P21" i="10"/>
  <c r="P43" i="10"/>
  <c r="J53" i="10"/>
  <c r="D28" i="10"/>
  <c r="D29" i="10"/>
  <c r="J63" i="10"/>
  <c r="D40" i="10"/>
  <c r="D19" i="10"/>
  <c r="D30" i="10"/>
  <c r="J29" i="10"/>
  <c r="D35" i="10"/>
  <c r="P23" i="10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J6" i="10" s="1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I67" i="10"/>
  <c r="I27" i="10"/>
  <c r="I56" i="10"/>
  <c r="I34" i="10"/>
  <c r="C37" i="10"/>
  <c r="I14" i="10"/>
  <c r="C5" i="10"/>
  <c r="I61" i="10"/>
  <c r="I54" i="10"/>
  <c r="O21" i="10"/>
  <c r="O43" i="10"/>
  <c r="I53" i="10"/>
  <c r="C28" i="10"/>
  <c r="C29" i="10"/>
  <c r="I63" i="10"/>
  <c r="C40" i="10"/>
  <c r="C19" i="10"/>
  <c r="C30" i="10"/>
  <c r="I29" i="10"/>
  <c r="I48" i="10"/>
  <c r="C35" i="10"/>
  <c r="O23" i="10"/>
  <c r="C10" i="10"/>
  <c r="BD8" i="9"/>
  <c r="I38" i="10" s="1"/>
  <c r="BC8" i="9"/>
  <c r="BB8" i="9"/>
  <c r="O42" i="10" s="1"/>
  <c r="BA8" i="9"/>
  <c r="O41" i="10" s="1"/>
  <c r="AZ8" i="9"/>
  <c r="AY8" i="9"/>
  <c r="I13" i="10" s="1"/>
  <c r="AX8" i="9"/>
  <c r="O22" i="10" s="1"/>
  <c r="AW8" i="9"/>
  <c r="C7" i="10" s="1"/>
  <c r="AV8" i="9"/>
  <c r="AU8" i="9"/>
  <c r="I47" i="10" s="1"/>
  <c r="AT8" i="9"/>
  <c r="O59" i="10" s="1"/>
  <c r="AS8" i="9"/>
  <c r="O58" i="10" s="1"/>
  <c r="AR8" i="9"/>
  <c r="C31" i="10" s="1"/>
  <c r="AQ8" i="9"/>
  <c r="C32" i="10" s="1"/>
  <c r="AP8" i="9"/>
  <c r="C33" i="10" s="1"/>
  <c r="AO8" i="9"/>
  <c r="I49" i="10" s="1"/>
  <c r="AN8" i="9"/>
  <c r="AM8" i="9"/>
  <c r="AL8" i="9"/>
  <c r="I24" i="10" s="1"/>
  <c r="AK8" i="9"/>
  <c r="AJ8" i="9"/>
  <c r="O36" i="10" s="1"/>
  <c r="AI8" i="9"/>
  <c r="AH8" i="9"/>
  <c r="I6" i="10" s="1"/>
  <c r="AG8" i="9"/>
  <c r="I9" i="10" s="1"/>
  <c r="AF8" i="9"/>
  <c r="I8" i="10" s="1"/>
  <c r="AE8" i="9"/>
  <c r="I7" i="10" s="1"/>
  <c r="AD8" i="9"/>
  <c r="AC8" i="9"/>
  <c r="C27" i="10" s="1"/>
  <c r="AB8" i="9"/>
  <c r="C11" i="10" s="1"/>
  <c r="AA8" i="9"/>
  <c r="Z8" i="9"/>
  <c r="Y8" i="9"/>
  <c r="X8" i="9"/>
  <c r="W8" i="9"/>
  <c r="V8" i="9"/>
  <c r="I46" i="10" s="1"/>
  <c r="U8" i="9"/>
  <c r="T8" i="9"/>
  <c r="S8" i="9"/>
  <c r="C39" i="10" s="1"/>
  <c r="R8" i="9"/>
  <c r="I25" i="10" s="1"/>
  <c r="R6" i="9"/>
  <c r="S6" i="9"/>
  <c r="B39" i="10" s="1"/>
  <c r="T6" i="9"/>
  <c r="U6" i="9"/>
  <c r="V6" i="9"/>
  <c r="H46" i="10" s="1"/>
  <c r="W6" i="9"/>
  <c r="X6" i="9"/>
  <c r="Y6" i="9"/>
  <c r="Z6" i="9"/>
  <c r="AA6" i="9"/>
  <c r="AB6" i="9"/>
  <c r="B11" i="10" s="1"/>
  <c r="AC6" i="9"/>
  <c r="AD6" i="9"/>
  <c r="AE6" i="9"/>
  <c r="H7" i="10" s="1"/>
  <c r="AF6" i="9"/>
  <c r="H8" i="10" s="1"/>
  <c r="AG6" i="9"/>
  <c r="H9" i="10" s="1"/>
  <c r="AH6" i="9"/>
  <c r="H6" i="10" s="1"/>
  <c r="AI6" i="9"/>
  <c r="AJ6" i="9"/>
  <c r="N36" i="10" s="1"/>
  <c r="AK6" i="9"/>
  <c r="AL6" i="9"/>
  <c r="H24" i="10" s="1"/>
  <c r="AM6" i="9"/>
  <c r="AN6" i="9"/>
  <c r="AO6" i="9"/>
  <c r="H49" i="10" s="1"/>
  <c r="AP6" i="9"/>
  <c r="B33" i="10" s="1"/>
  <c r="AQ6" i="9"/>
  <c r="B32" i="10" s="1"/>
  <c r="AR6" i="9"/>
  <c r="B31" i="10" s="1"/>
  <c r="AS6" i="9"/>
  <c r="N58" i="10" s="1"/>
  <c r="AT6" i="9"/>
  <c r="AU6" i="9"/>
  <c r="H47" i="10" s="1"/>
  <c r="AV6" i="9"/>
  <c r="AW6" i="9"/>
  <c r="B7" i="10" s="1"/>
  <c r="AX6" i="9"/>
  <c r="N22" i="10" s="1"/>
  <c r="AY6" i="9"/>
  <c r="H13" i="10" s="1"/>
  <c r="AZ6" i="9"/>
  <c r="BA6" i="9"/>
  <c r="N41" i="10" s="1"/>
  <c r="BB6" i="9"/>
  <c r="N42" i="10" s="1"/>
  <c r="BC6" i="9"/>
  <c r="BD6" i="9"/>
  <c r="H38" i="10" s="1"/>
  <c r="BE6" i="9"/>
  <c r="BE12" i="9" s="1"/>
  <c r="B10" i="10"/>
  <c r="N23" i="10"/>
  <c r="B35" i="10"/>
  <c r="H48" i="10"/>
  <c r="H29" i="10"/>
  <c r="B30" i="10"/>
  <c r="B19" i="10"/>
  <c r="B40" i="10"/>
  <c r="H63" i="10"/>
  <c r="B29" i="10"/>
  <c r="B28" i="10"/>
  <c r="H53" i="10"/>
  <c r="N43" i="10"/>
  <c r="N21" i="10"/>
  <c r="H54" i="10"/>
  <c r="H61" i="10"/>
  <c r="B5" i="10"/>
  <c r="H14" i="10"/>
  <c r="B37" i="10"/>
  <c r="H32" i="10"/>
  <c r="H34" i="10"/>
  <c r="H56" i="10"/>
  <c r="H27" i="10"/>
  <c r="CG7" i="9"/>
  <c r="CG9" i="9"/>
  <c r="CG11" i="9"/>
  <c r="CG5" i="9"/>
  <c r="H67" i="10" s="1"/>
  <c r="N44" i="10" l="1"/>
  <c r="I45" i="10"/>
  <c r="C42" i="10"/>
  <c r="N59" i="10"/>
  <c r="J46" i="10"/>
  <c r="V12" i="9"/>
  <c r="V13" i="9" s="1"/>
  <c r="J24" i="10"/>
  <c r="AL12" i="9"/>
  <c r="D33" i="10"/>
  <c r="AP12" i="9"/>
  <c r="AP13" i="9" s="1"/>
  <c r="P22" i="10"/>
  <c r="AX12" i="9"/>
  <c r="AX13" i="9" s="1"/>
  <c r="J51" i="10"/>
  <c r="U12" i="9"/>
  <c r="U13" i="9" s="1"/>
  <c r="J9" i="10"/>
  <c r="AG12" i="9"/>
  <c r="AG13" i="9" s="1"/>
  <c r="J49" i="10"/>
  <c r="AO12" i="9"/>
  <c r="AO13" i="9" s="1"/>
  <c r="D7" i="10"/>
  <c r="AW12" i="9"/>
  <c r="AW13" i="9" s="1"/>
  <c r="D11" i="10"/>
  <c r="AB12" i="9"/>
  <c r="AB13" i="9" s="1"/>
  <c r="J8" i="10"/>
  <c r="AF12" i="9"/>
  <c r="AF13" i="9" s="1"/>
  <c r="P36" i="10"/>
  <c r="AJ12" i="9"/>
  <c r="AJ13" i="9" s="1"/>
  <c r="D31" i="10"/>
  <c r="AR12" i="9"/>
  <c r="AR13" i="9" s="1"/>
  <c r="J38" i="10"/>
  <c r="BD12" i="9"/>
  <c r="BD13" i="9" s="1"/>
  <c r="D39" i="10"/>
  <c r="S12" i="9"/>
  <c r="S13" i="9" s="1"/>
  <c r="D38" i="10"/>
  <c r="W12" i="9"/>
  <c r="W13" i="9" s="1"/>
  <c r="J7" i="10"/>
  <c r="AE12" i="9"/>
  <c r="AE13" i="9" s="1"/>
  <c r="D32" i="10"/>
  <c r="AQ12" i="9"/>
  <c r="AQ13" i="9" s="1"/>
  <c r="J47" i="10"/>
  <c r="AU12" i="9"/>
  <c r="AU13" i="9" s="1"/>
  <c r="J13" i="10"/>
  <c r="AY12" i="9"/>
  <c r="AY13" i="9" s="1"/>
  <c r="R12" i="9"/>
  <c r="R13" i="9" s="1"/>
  <c r="AD12" i="9"/>
  <c r="AD13" i="9" s="1"/>
  <c r="I51" i="10"/>
  <c r="AC12" i="9"/>
  <c r="AC13" i="9" s="1"/>
  <c r="X12" i="9"/>
  <c r="X13" i="9" s="1"/>
  <c r="AN12" i="9"/>
  <c r="AN13" i="9" s="1"/>
  <c r="AZ12" i="9"/>
  <c r="AZ13" i="9" s="1"/>
  <c r="AA12" i="9"/>
  <c r="AA13" i="9" s="1"/>
  <c r="AI12" i="9"/>
  <c r="AI13" i="9" s="1"/>
  <c r="AM12" i="9"/>
  <c r="AM13" i="9" s="1"/>
  <c r="BC12" i="9"/>
  <c r="BC13" i="9" s="1"/>
  <c r="J44" i="10"/>
  <c r="P59" i="10"/>
  <c r="AT12" i="9"/>
  <c r="AT13" i="9" s="1"/>
  <c r="P42" i="10"/>
  <c r="BB12" i="9"/>
  <c r="BB13" i="9" s="1"/>
  <c r="P58" i="10"/>
  <c r="AS12" i="9"/>
  <c r="AS13" i="9" s="1"/>
  <c r="P41" i="10"/>
  <c r="BA12" i="9"/>
  <c r="BA13" i="9" s="1"/>
  <c r="D42" i="10"/>
  <c r="T12" i="9"/>
  <c r="T13" i="9" s="1"/>
  <c r="Z12" i="9"/>
  <c r="Z13" i="9" s="1"/>
  <c r="AH12" i="9"/>
  <c r="AH13" i="9" s="1"/>
  <c r="Y12" i="9"/>
  <c r="Y13" i="9" s="1"/>
  <c r="AK12" i="9"/>
  <c r="AK13" i="9" s="1"/>
  <c r="AV12" i="9"/>
  <c r="AV13" i="9" s="1"/>
  <c r="D10" i="10"/>
  <c r="BF12" i="9"/>
  <c r="BF13" i="9" s="1"/>
  <c r="J67" i="10"/>
  <c r="B38" i="10"/>
  <c r="B27" i="10"/>
  <c r="H45" i="10"/>
  <c r="H51" i="10"/>
  <c r="J45" i="10"/>
  <c r="P44" i="10"/>
  <c r="D27" i="10"/>
  <c r="CG10" i="9"/>
  <c r="CG8" i="9"/>
  <c r="I44" i="10"/>
  <c r="O44" i="10"/>
  <c r="C38" i="10"/>
  <c r="H25" i="10"/>
  <c r="H44" i="10"/>
  <c r="B42" i="10"/>
  <c r="F42" i="11" s="1"/>
  <c r="J43" i="12" s="1"/>
  <c r="J25" i="10"/>
  <c r="BE13" i="9"/>
  <c r="BI13" i="9"/>
  <c r="BM13" i="9"/>
  <c r="BQ13" i="9"/>
  <c r="BU13" i="9"/>
  <c r="BY13" i="9"/>
  <c r="CC13" i="9"/>
  <c r="AL13" i="9"/>
  <c r="BJ13" i="9"/>
  <c r="BN13" i="9"/>
  <c r="BR13" i="9"/>
  <c r="BV13" i="9"/>
  <c r="BZ13" i="9"/>
  <c r="CD13" i="9"/>
  <c r="BG13" i="9"/>
  <c r="BK13" i="9"/>
  <c r="BO13" i="9"/>
  <c r="BS13" i="9"/>
  <c r="BW13" i="9"/>
  <c r="CA13" i="9"/>
  <c r="CE13" i="9"/>
  <c r="BH13" i="9"/>
  <c r="BL13" i="9"/>
  <c r="BP13" i="9"/>
  <c r="BT13" i="9"/>
  <c r="BX13" i="9"/>
  <c r="CB13" i="9"/>
  <c r="CG6" i="9"/>
  <c r="CG12" i="9" l="1"/>
  <c r="CG13" i="9" s="1"/>
  <c r="U24" i="2"/>
  <c r="S24" i="2"/>
  <c r="Q24" i="2"/>
  <c r="O24" i="2"/>
  <c r="M24" i="2"/>
  <c r="K24" i="2"/>
  <c r="I24" i="2"/>
  <c r="G24" i="2"/>
  <c r="E24" i="2"/>
  <c r="C24" i="2"/>
  <c r="U20" i="2"/>
  <c r="S20" i="2"/>
  <c r="Q20" i="2"/>
  <c r="O20" i="2"/>
  <c r="M20" i="2"/>
  <c r="K20" i="2"/>
  <c r="I20" i="2"/>
  <c r="G20" i="2"/>
  <c r="E20" i="2"/>
  <c r="C20" i="2"/>
  <c r="U12" i="2"/>
  <c r="S12" i="2"/>
  <c r="Q12" i="2"/>
  <c r="O12" i="2"/>
  <c r="M12" i="2"/>
  <c r="K12" i="2"/>
  <c r="I12" i="2"/>
  <c r="G12" i="2"/>
  <c r="E12" i="2"/>
  <c r="C12" i="2"/>
  <c r="Q25" i="2" l="1"/>
  <c r="M25" i="2"/>
  <c r="U25" i="2"/>
  <c r="O25" i="2"/>
  <c r="S25" i="2"/>
  <c r="K25" i="2"/>
  <c r="I25" i="2"/>
  <c r="G25" i="2"/>
  <c r="E25" i="2"/>
  <c r="C25" i="2"/>
  <c r="H27" i="11" l="1"/>
  <c r="I27" i="11" s="1"/>
  <c r="Q42" i="10"/>
  <c r="K45" i="10"/>
  <c r="L43" i="12"/>
  <c r="T42" i="12"/>
  <c r="C42" i="12"/>
  <c r="F42" i="12" s="1"/>
  <c r="Y41" i="12"/>
  <c r="T40" i="12"/>
  <c r="Y39" i="12"/>
  <c r="T38" i="12"/>
  <c r="AA37" i="12"/>
  <c r="S36" i="12"/>
  <c r="Y35" i="12"/>
  <c r="Y33" i="12"/>
  <c r="T32" i="12"/>
  <c r="S32" i="12"/>
  <c r="Y31" i="12"/>
  <c r="AA30" i="12"/>
  <c r="C30" i="12"/>
  <c r="Y29" i="12"/>
  <c r="Z29" i="12" s="1"/>
  <c r="Y28" i="12"/>
  <c r="Z28" i="12" s="1"/>
  <c r="Y27" i="12"/>
  <c r="Z27" i="12" s="1"/>
  <c r="Y26" i="12"/>
  <c r="Z26" i="12" s="1"/>
  <c r="L23" i="12"/>
  <c r="E23" i="12"/>
  <c r="C23" i="12"/>
  <c r="M22" i="12"/>
  <c r="Y21" i="12"/>
  <c r="Y18" i="12"/>
  <c r="Y17" i="12"/>
  <c r="Y15" i="12"/>
  <c r="Y14" i="12"/>
  <c r="Y13" i="12"/>
  <c r="Y11" i="12"/>
  <c r="Y10" i="12"/>
  <c r="Y9" i="12"/>
  <c r="Y8" i="12"/>
  <c r="S7" i="12"/>
  <c r="Y6" i="12"/>
  <c r="D43" i="11"/>
  <c r="J42" i="11"/>
  <c r="K42" i="11" s="1"/>
  <c r="H42" i="11"/>
  <c r="Q43" i="12" s="1"/>
  <c r="G42" i="11"/>
  <c r="J41" i="11"/>
  <c r="K41" i="11" s="1"/>
  <c r="H41" i="11"/>
  <c r="I41" i="11" s="1"/>
  <c r="F41" i="11"/>
  <c r="G19" i="11"/>
  <c r="J18" i="11"/>
  <c r="K18" i="11" s="1"/>
  <c r="H18" i="11"/>
  <c r="I18" i="11" s="1"/>
  <c r="F18" i="11"/>
  <c r="G18" i="11" s="1"/>
  <c r="J15" i="11"/>
  <c r="K15" i="11" s="1"/>
  <c r="H15" i="11"/>
  <c r="I15" i="11" s="1"/>
  <c r="F15" i="11"/>
  <c r="D15" i="11" s="1"/>
  <c r="E15" i="11" s="1"/>
  <c r="K68" i="10"/>
  <c r="K62" i="10"/>
  <c r="Q61" i="10"/>
  <c r="Q60" i="10"/>
  <c r="Q59" i="10"/>
  <c r="K57" i="10"/>
  <c r="K55" i="10"/>
  <c r="Q54" i="10"/>
  <c r="Q53" i="10"/>
  <c r="K52" i="10"/>
  <c r="Q51" i="10"/>
  <c r="K50" i="10"/>
  <c r="Q50" i="10"/>
  <c r="E43" i="10"/>
  <c r="E42" i="10"/>
  <c r="E41" i="10"/>
  <c r="K40" i="10"/>
  <c r="K39" i="10"/>
  <c r="Q36" i="10"/>
  <c r="D36" i="10"/>
  <c r="J36" i="11" s="1"/>
  <c r="C36" i="10"/>
  <c r="H36" i="11" s="1"/>
  <c r="I36" i="11" s="1"/>
  <c r="B36" i="10"/>
  <c r="K34" i="10"/>
  <c r="K32" i="10"/>
  <c r="K31" i="10"/>
  <c r="Q30" i="10"/>
  <c r="Q29" i="10"/>
  <c r="K29" i="10"/>
  <c r="Q28" i="10"/>
  <c r="K26" i="10"/>
  <c r="Q23" i="10"/>
  <c r="K23" i="10"/>
  <c r="Q22" i="10"/>
  <c r="K22" i="10"/>
  <c r="Q21" i="10"/>
  <c r="Q20" i="10"/>
  <c r="P19" i="10"/>
  <c r="D23" i="10" s="1"/>
  <c r="J23" i="11" s="1"/>
  <c r="O19" i="10"/>
  <c r="C23" i="10" s="1"/>
  <c r="H23" i="11" s="1"/>
  <c r="I23" i="11" s="1"/>
  <c r="N19" i="10"/>
  <c r="B23" i="10" s="1"/>
  <c r="F23" i="11" s="1"/>
  <c r="E18" i="10"/>
  <c r="Q15" i="10"/>
  <c r="K15" i="10"/>
  <c r="E15" i="10"/>
  <c r="Q14" i="10"/>
  <c r="K14" i="10"/>
  <c r="K12" i="10"/>
  <c r="K11" i="10"/>
  <c r="Q10" i="10"/>
  <c r="K10" i="10"/>
  <c r="Q9" i="10"/>
  <c r="E8" i="10"/>
  <c r="Q7" i="10"/>
  <c r="P13" i="10"/>
  <c r="D25" i="10" s="1"/>
  <c r="J25" i="11" s="1"/>
  <c r="X12" i="12" s="1"/>
  <c r="J17" i="11"/>
  <c r="K17" i="11" s="1"/>
  <c r="J37" i="11"/>
  <c r="J28" i="11"/>
  <c r="J29" i="11"/>
  <c r="J40" i="11"/>
  <c r="J19" i="11"/>
  <c r="J30" i="11"/>
  <c r="J35" i="11"/>
  <c r="J27" i="11"/>
  <c r="K27" i="11" s="1"/>
  <c r="J10" i="11"/>
  <c r="J37" i="10"/>
  <c r="D21" i="10" s="1"/>
  <c r="J21" i="11" s="1"/>
  <c r="J8" i="11"/>
  <c r="X29" i="12" s="1"/>
  <c r="P57" i="10"/>
  <c r="D26" i="10" s="1"/>
  <c r="J26" i="11" s="1"/>
  <c r="J31" i="11"/>
  <c r="J32" i="11"/>
  <c r="J33" i="11"/>
  <c r="X32" i="12" s="1"/>
  <c r="J11" i="11"/>
  <c r="X17" i="12" s="1"/>
  <c r="J43" i="10"/>
  <c r="D12" i="10" s="1"/>
  <c r="J12" i="11" s="1"/>
  <c r="J39" i="11"/>
  <c r="P26" i="10"/>
  <c r="D24" i="10" s="1"/>
  <c r="J24" i="11" s="1"/>
  <c r="H17" i="11"/>
  <c r="I17" i="11" s="1"/>
  <c r="H37" i="11"/>
  <c r="I37" i="11" s="1"/>
  <c r="Q44" i="10"/>
  <c r="H28" i="11"/>
  <c r="I28" i="11" s="1"/>
  <c r="H29" i="11"/>
  <c r="H40" i="11"/>
  <c r="H19" i="11"/>
  <c r="Q22" i="12" s="1"/>
  <c r="H30" i="11"/>
  <c r="H35" i="11"/>
  <c r="I37" i="10"/>
  <c r="C21" i="10" s="1"/>
  <c r="H21" i="11" s="1"/>
  <c r="O40" i="10"/>
  <c r="C13" i="10" s="1"/>
  <c r="H13" i="11" s="1"/>
  <c r="I13" i="11" s="1"/>
  <c r="H8" i="11"/>
  <c r="O57" i="10"/>
  <c r="C26" i="10" s="1"/>
  <c r="H26" i="11" s="1"/>
  <c r="H31" i="11"/>
  <c r="H32" i="11"/>
  <c r="H33" i="11"/>
  <c r="I20" i="10"/>
  <c r="C14" i="10" s="1"/>
  <c r="H14" i="11" s="1"/>
  <c r="H11" i="11"/>
  <c r="K46" i="10"/>
  <c r="H38" i="11"/>
  <c r="I38" i="11" s="1"/>
  <c r="H39" i="11"/>
  <c r="I39" i="11" s="1"/>
  <c r="O26" i="10"/>
  <c r="C24" i="10" s="1"/>
  <c r="H24" i="11" s="1"/>
  <c r="O5" i="10"/>
  <c r="C20" i="10" s="1"/>
  <c r="H20" i="11" s="1"/>
  <c r="O13" i="10"/>
  <c r="C25" i="10" s="1"/>
  <c r="H25" i="11" s="1"/>
  <c r="H10" i="11"/>
  <c r="O33" i="10"/>
  <c r="C22" i="10" s="1"/>
  <c r="H22" i="11" s="1"/>
  <c r="K41" i="10"/>
  <c r="K27" i="10"/>
  <c r="K54" i="10"/>
  <c r="K53" i="10"/>
  <c r="F28" i="11"/>
  <c r="K63" i="10"/>
  <c r="E19" i="10"/>
  <c r="Q8" i="10"/>
  <c r="K48" i="10"/>
  <c r="Q41" i="10"/>
  <c r="K47" i="10"/>
  <c r="K69" i="10"/>
  <c r="F31" i="11"/>
  <c r="K49" i="10"/>
  <c r="K9" i="10"/>
  <c r="K8" i="10"/>
  <c r="K7" i="10"/>
  <c r="F39" i="11"/>
  <c r="K25" i="10"/>
  <c r="K28" i="10"/>
  <c r="Q35" i="10"/>
  <c r="Q27" i="10"/>
  <c r="K30" i="10"/>
  <c r="G15" i="11" l="1"/>
  <c r="Y25" i="12"/>
  <c r="Y24" i="12" s="1"/>
  <c r="AA29" i="12"/>
  <c r="Y16" i="12"/>
  <c r="Y20" i="12"/>
  <c r="T7" i="12"/>
  <c r="S23" i="12"/>
  <c r="L25" i="12"/>
  <c r="M25" i="12"/>
  <c r="S39" i="12"/>
  <c r="S40" i="12"/>
  <c r="E42" i="12"/>
  <c r="S42" i="12"/>
  <c r="S12" i="12"/>
  <c r="S38" i="12"/>
  <c r="T39" i="12"/>
  <c r="Y40" i="12"/>
  <c r="L42" i="12"/>
  <c r="Q14" i="12"/>
  <c r="D41" i="11"/>
  <c r="E41" i="11" s="1"/>
  <c r="I29" i="11"/>
  <c r="Q9" i="12"/>
  <c r="K23" i="11"/>
  <c r="X14" i="12"/>
  <c r="G41" i="11"/>
  <c r="Q19" i="10"/>
  <c r="D18" i="11"/>
  <c r="E18" i="11" s="1"/>
  <c r="K21" i="10"/>
  <c r="I66" i="10"/>
  <c r="C34" i="10" s="1"/>
  <c r="H34" i="11" s="1"/>
  <c r="Q15" i="12" s="1"/>
  <c r="F30" i="11"/>
  <c r="E30" i="10"/>
  <c r="Q13" i="12"/>
  <c r="I22" i="11"/>
  <c r="Q6" i="12"/>
  <c r="I26" i="11"/>
  <c r="H6" i="11"/>
  <c r="K12" i="11"/>
  <c r="X6" i="12"/>
  <c r="K26" i="11"/>
  <c r="X9" i="12"/>
  <c r="K29" i="11"/>
  <c r="X38" i="12"/>
  <c r="K37" i="11"/>
  <c r="Q16" i="10"/>
  <c r="Q13" i="10" s="1"/>
  <c r="N13" i="10"/>
  <c r="B25" i="10" s="1"/>
  <c r="J12" i="12" s="1"/>
  <c r="C12" i="12" s="1"/>
  <c r="E12" i="12" s="1"/>
  <c r="F11" i="11"/>
  <c r="E11" i="10"/>
  <c r="F35" i="11"/>
  <c r="E35" i="10"/>
  <c r="K17" i="10"/>
  <c r="I24" i="11"/>
  <c r="X22" i="12"/>
  <c r="K19" i="11"/>
  <c r="K28" i="11"/>
  <c r="X7" i="12"/>
  <c r="Q10" i="12"/>
  <c r="I20" i="11"/>
  <c r="R26" i="10"/>
  <c r="Q26" i="10"/>
  <c r="H5" i="10"/>
  <c r="B9" i="10" s="1"/>
  <c r="K6" i="10"/>
  <c r="K24" i="10"/>
  <c r="H20" i="10"/>
  <c r="B14" i="10" s="1"/>
  <c r="F8" i="11"/>
  <c r="E7" i="10"/>
  <c r="K61" i="10"/>
  <c r="H60" i="10"/>
  <c r="B6" i="10" s="1"/>
  <c r="F17" i="11"/>
  <c r="E17" i="10"/>
  <c r="K67" i="10"/>
  <c r="H66" i="10"/>
  <c r="B34" i="10" s="1"/>
  <c r="I5" i="10"/>
  <c r="C9" i="10" s="1"/>
  <c r="H9" i="11" s="1"/>
  <c r="Q20" i="12"/>
  <c r="I14" i="11"/>
  <c r="Q29" i="12"/>
  <c r="I8" i="11"/>
  <c r="K24" i="11"/>
  <c r="X11" i="12"/>
  <c r="K21" i="11"/>
  <c r="N5" i="10"/>
  <c r="B20" i="10" s="1"/>
  <c r="K16" i="10"/>
  <c r="F6" i="11"/>
  <c r="E5" i="10"/>
  <c r="Q28" i="12"/>
  <c r="I10" i="11"/>
  <c r="I43" i="10"/>
  <c r="C12" i="10" s="1"/>
  <c r="H12" i="11" s="1"/>
  <c r="X28" i="12"/>
  <c r="AA28" i="12" s="1"/>
  <c r="K10" i="11"/>
  <c r="H43" i="10"/>
  <c r="B12" i="10" s="1"/>
  <c r="K44" i="10"/>
  <c r="Q52" i="10"/>
  <c r="E33" i="10"/>
  <c r="N57" i="10"/>
  <c r="B26" i="10" s="1"/>
  <c r="Q58" i="10"/>
  <c r="F29" i="11"/>
  <c r="E29" i="10"/>
  <c r="F37" i="11"/>
  <c r="E37" i="10"/>
  <c r="Q49" i="10"/>
  <c r="N48" i="10"/>
  <c r="B16" i="10" s="1"/>
  <c r="F16" i="11" s="1"/>
  <c r="I60" i="10"/>
  <c r="C6" i="10" s="1"/>
  <c r="H7" i="11" s="1"/>
  <c r="J5" i="10"/>
  <c r="D9" i="10" s="1"/>
  <c r="J9" i="11" s="1"/>
  <c r="J20" i="10"/>
  <c r="D14" i="10" s="1"/>
  <c r="J14" i="11" s="1"/>
  <c r="X31" i="12"/>
  <c r="K31" i="11"/>
  <c r="X41" i="12"/>
  <c r="K40" i="11"/>
  <c r="J60" i="10"/>
  <c r="D6" i="10" s="1"/>
  <c r="J7" i="11" s="1"/>
  <c r="J66" i="10"/>
  <c r="D34" i="10" s="1"/>
  <c r="J34" i="11" s="1"/>
  <c r="E39" i="10"/>
  <c r="I19" i="11"/>
  <c r="F33" i="11"/>
  <c r="K51" i="10"/>
  <c r="N33" i="10"/>
  <c r="B22" i="10" s="1"/>
  <c r="Q34" i="10"/>
  <c r="Q37" i="10"/>
  <c r="F32" i="11"/>
  <c r="E32" i="10"/>
  <c r="D28" i="11"/>
  <c r="E28" i="11" s="1"/>
  <c r="J7" i="12"/>
  <c r="G28" i="11"/>
  <c r="K56" i="10"/>
  <c r="Q8" i="12"/>
  <c r="I30" i="11"/>
  <c r="P5" i="10"/>
  <c r="D20" i="10" s="1"/>
  <c r="J20" i="11" s="1"/>
  <c r="X40" i="12"/>
  <c r="K39" i="11"/>
  <c r="J38" i="11"/>
  <c r="J6" i="11"/>
  <c r="E23" i="10"/>
  <c r="E28" i="10"/>
  <c r="E31" i="10"/>
  <c r="K8" i="11"/>
  <c r="K33" i="10"/>
  <c r="H37" i="10"/>
  <c r="B21" i="10" s="1"/>
  <c r="K38" i="10"/>
  <c r="K37" i="10" s="1"/>
  <c r="F40" i="11"/>
  <c r="E40" i="10"/>
  <c r="Q17" i="12"/>
  <c r="I11" i="11"/>
  <c r="Q33" i="12"/>
  <c r="I32" i="11"/>
  <c r="Q35" i="12"/>
  <c r="I35" i="11"/>
  <c r="T22" i="12"/>
  <c r="S22" i="12"/>
  <c r="O48" i="10"/>
  <c r="C16" i="10" s="1"/>
  <c r="H16" i="11" s="1"/>
  <c r="X8" i="12"/>
  <c r="K30" i="11"/>
  <c r="P48" i="10"/>
  <c r="D16" i="10" s="1"/>
  <c r="J16" i="11" s="1"/>
  <c r="X21" i="12" s="1"/>
  <c r="D23" i="11"/>
  <c r="E23" i="11" s="1"/>
  <c r="D19" i="11"/>
  <c r="E19" i="11" s="1"/>
  <c r="G23" i="11"/>
  <c r="Y12" i="12"/>
  <c r="AA12" i="12" s="1"/>
  <c r="J31" i="12"/>
  <c r="D31" i="11"/>
  <c r="E31" i="11" s="1"/>
  <c r="G31" i="11"/>
  <c r="J40" i="12"/>
  <c r="D39" i="11"/>
  <c r="E39" i="11" s="1"/>
  <c r="G39" i="11"/>
  <c r="K13" i="10"/>
  <c r="Q43" i="10"/>
  <c r="Q40" i="10" s="1"/>
  <c r="Q31" i="12"/>
  <c r="I31" i="11"/>
  <c r="Q11" i="12"/>
  <c r="I21" i="11"/>
  <c r="Q41" i="12"/>
  <c r="I40" i="11"/>
  <c r="P33" i="10"/>
  <c r="D22" i="10" s="1"/>
  <c r="J22" i="11" s="1"/>
  <c r="AA17" i="12"/>
  <c r="Z17" i="12"/>
  <c r="X33" i="12"/>
  <c r="K32" i="11"/>
  <c r="P40" i="10"/>
  <c r="D13" i="10" s="1"/>
  <c r="J13" i="11" s="1"/>
  <c r="K13" i="11" s="1"/>
  <c r="X35" i="12"/>
  <c r="K35" i="11"/>
  <c r="N26" i="10"/>
  <c r="B24" i="10" s="1"/>
  <c r="F36" i="11"/>
  <c r="E36" i="10"/>
  <c r="N40" i="10"/>
  <c r="B13" i="10" s="1"/>
  <c r="K11" i="11"/>
  <c r="X36" i="12"/>
  <c r="K36" i="11"/>
  <c r="Z25" i="12"/>
  <c r="S43" i="12"/>
  <c r="C43" i="12"/>
  <c r="T43" i="12"/>
  <c r="D42" i="11"/>
  <c r="E42" i="11" s="1"/>
  <c r="I42" i="11"/>
  <c r="T36" i="12"/>
  <c r="M42" i="12"/>
  <c r="Y42" i="12"/>
  <c r="M43" i="12"/>
  <c r="Y22" i="12"/>
  <c r="Y19" i="12" s="1"/>
  <c r="Y38" i="12"/>
  <c r="Y43" i="12"/>
  <c r="L22" i="12"/>
  <c r="Y23" i="12"/>
  <c r="Z12" i="12" l="1"/>
  <c r="L12" i="12"/>
  <c r="S9" i="12"/>
  <c r="T9" i="12"/>
  <c r="D33" i="11"/>
  <c r="J32" i="12"/>
  <c r="J21" i="12"/>
  <c r="G16" i="11"/>
  <c r="Q48" i="10"/>
  <c r="I34" i="11"/>
  <c r="T41" i="12"/>
  <c r="S41" i="12"/>
  <c r="T31" i="12"/>
  <c r="S31" i="12"/>
  <c r="L40" i="12"/>
  <c r="C40" i="12"/>
  <c r="M40" i="12"/>
  <c r="X25" i="12"/>
  <c r="J44" i="11"/>
  <c r="K6" i="11"/>
  <c r="X10" i="12"/>
  <c r="X5" i="12" s="1"/>
  <c r="K20" i="11"/>
  <c r="R33" i="10"/>
  <c r="Q33" i="10"/>
  <c r="X15" i="12"/>
  <c r="K34" i="11"/>
  <c r="Q26" i="12"/>
  <c r="I7" i="11"/>
  <c r="J38" i="12"/>
  <c r="D37" i="11"/>
  <c r="E37" i="11" s="1"/>
  <c r="G37" i="11"/>
  <c r="R56" i="10"/>
  <c r="Q57" i="10"/>
  <c r="K43" i="10"/>
  <c r="T28" i="12"/>
  <c r="S28" i="12"/>
  <c r="AA11" i="12"/>
  <c r="Z11" i="12"/>
  <c r="T29" i="12"/>
  <c r="S29" i="12"/>
  <c r="F34" i="11"/>
  <c r="E34" i="10"/>
  <c r="F7" i="11"/>
  <c r="E6" i="10"/>
  <c r="F14" i="11"/>
  <c r="E14" i="10"/>
  <c r="AA22" i="12"/>
  <c r="Z22" i="12"/>
  <c r="E25" i="10"/>
  <c r="F25" i="11"/>
  <c r="D25" i="11" s="1"/>
  <c r="Z9" i="12"/>
  <c r="AA9" i="12"/>
  <c r="X18" i="12"/>
  <c r="Q5" i="12"/>
  <c r="T6" i="12"/>
  <c r="S6" i="12"/>
  <c r="J8" i="12"/>
  <c r="D30" i="11"/>
  <c r="E30" i="11" s="1"/>
  <c r="G30" i="11"/>
  <c r="Y36" i="12"/>
  <c r="Y34" i="12" s="1"/>
  <c r="M36" i="12"/>
  <c r="L36" i="12"/>
  <c r="AA43" i="12"/>
  <c r="Z43" i="12"/>
  <c r="AA42" i="12"/>
  <c r="Z42" i="12"/>
  <c r="F24" i="11"/>
  <c r="J14" i="12" s="1"/>
  <c r="E24" i="10"/>
  <c r="F38" i="11"/>
  <c r="E38" i="10"/>
  <c r="K16" i="11"/>
  <c r="T33" i="12"/>
  <c r="S33" i="12"/>
  <c r="J41" i="12"/>
  <c r="D40" i="11"/>
  <c r="E40" i="11" s="1"/>
  <c r="G40" i="11"/>
  <c r="X39" i="12"/>
  <c r="K38" i="11"/>
  <c r="F22" i="11"/>
  <c r="E22" i="10"/>
  <c r="X26" i="12"/>
  <c r="AA26" i="12" s="1"/>
  <c r="K7" i="11"/>
  <c r="AA31" i="12"/>
  <c r="Z31" i="12"/>
  <c r="E16" i="10"/>
  <c r="F26" i="11"/>
  <c r="E26" i="10"/>
  <c r="F12" i="11"/>
  <c r="E12" i="10"/>
  <c r="T15" i="12"/>
  <c r="S15" i="12"/>
  <c r="Q6" i="10"/>
  <c r="Q5" i="10" s="1"/>
  <c r="K66" i="10"/>
  <c r="F65" i="10"/>
  <c r="K60" i="10"/>
  <c r="F59" i="10"/>
  <c r="K20" i="10"/>
  <c r="J35" i="12"/>
  <c r="D35" i="11"/>
  <c r="E35" i="11" s="1"/>
  <c r="G35" i="11"/>
  <c r="Q25" i="12"/>
  <c r="H44" i="11"/>
  <c r="I6" i="11"/>
  <c r="Z23" i="12"/>
  <c r="AA23" i="12"/>
  <c r="AA33" i="12"/>
  <c r="Z33" i="12"/>
  <c r="Y7" i="12"/>
  <c r="Y5" i="12" s="1"/>
  <c r="F43" i="12"/>
  <c r="E43" i="12"/>
  <c r="F13" i="11"/>
  <c r="E13" i="10"/>
  <c r="X13" i="12"/>
  <c r="K22" i="11"/>
  <c r="T11" i="12"/>
  <c r="S11" i="12"/>
  <c r="Q21" i="12"/>
  <c r="Q19" i="12" s="1"/>
  <c r="D16" i="11"/>
  <c r="E16" i="11" s="1"/>
  <c r="I16" i="11"/>
  <c r="L7" i="12"/>
  <c r="C7" i="12"/>
  <c r="M7" i="12"/>
  <c r="J33" i="12"/>
  <c r="D32" i="11"/>
  <c r="E32" i="11" s="1"/>
  <c r="G32" i="11"/>
  <c r="X20" i="12"/>
  <c r="K14" i="11"/>
  <c r="J9" i="12"/>
  <c r="D29" i="11"/>
  <c r="E29" i="11" s="1"/>
  <c r="G29" i="11"/>
  <c r="Q18" i="12"/>
  <c r="Q16" i="12" s="1"/>
  <c r="I12" i="11"/>
  <c r="B44" i="10"/>
  <c r="F20" i="11"/>
  <c r="E20" i="10"/>
  <c r="AA14" i="12"/>
  <c r="Z14" i="12"/>
  <c r="T20" i="12"/>
  <c r="S20" i="12"/>
  <c r="K5" i="10"/>
  <c r="T14" i="12"/>
  <c r="S14" i="12"/>
  <c r="AA38" i="12"/>
  <c r="Z38" i="12"/>
  <c r="AA6" i="12"/>
  <c r="Z6" i="12"/>
  <c r="C44" i="10"/>
  <c r="T13" i="12"/>
  <c r="S13" i="12"/>
  <c r="AA36" i="12"/>
  <c r="C36" i="12"/>
  <c r="AA35" i="12"/>
  <c r="Z35" i="12"/>
  <c r="X34" i="12"/>
  <c r="F10" i="11"/>
  <c r="E10" i="10"/>
  <c r="M31" i="12"/>
  <c r="L31" i="12"/>
  <c r="C31" i="12"/>
  <c r="AA8" i="12"/>
  <c r="Z8" i="12"/>
  <c r="C22" i="12"/>
  <c r="T35" i="12"/>
  <c r="S35" i="12"/>
  <c r="Q34" i="12"/>
  <c r="T17" i="12"/>
  <c r="S17" i="12"/>
  <c r="F21" i="11"/>
  <c r="E21" i="10"/>
  <c r="D44" i="10"/>
  <c r="AA40" i="12"/>
  <c r="Z40" i="12"/>
  <c r="T8" i="12"/>
  <c r="S8" i="12"/>
  <c r="AA41" i="12"/>
  <c r="Z41" i="12"/>
  <c r="X27" i="12"/>
  <c r="AA27" i="12" s="1"/>
  <c r="K9" i="11"/>
  <c r="F27" i="11"/>
  <c r="E27" i="10"/>
  <c r="G6" i="11"/>
  <c r="D6" i="11"/>
  <c r="E6" i="11" s="1"/>
  <c r="Q27" i="12"/>
  <c r="I9" i="11"/>
  <c r="G17" i="11"/>
  <c r="D17" i="11"/>
  <c r="E17" i="11" s="1"/>
  <c r="J29" i="12"/>
  <c r="G8" i="11"/>
  <c r="D8" i="11"/>
  <c r="E8" i="11" s="1"/>
  <c r="F9" i="11"/>
  <c r="E9" i="10"/>
  <c r="T10" i="12"/>
  <c r="S10" i="12"/>
  <c r="J17" i="12"/>
  <c r="G11" i="11"/>
  <c r="D11" i="11"/>
  <c r="E11" i="11" s="1"/>
  <c r="D36" i="11"/>
  <c r="E36" i="11" s="1"/>
  <c r="G36" i="11"/>
  <c r="AA7" i="12" l="1"/>
  <c r="Y44" i="12"/>
  <c r="X44" i="12"/>
  <c r="X45" i="12" s="1"/>
  <c r="F44" i="11"/>
  <c r="D44" i="11" s="1"/>
  <c r="C32" i="12"/>
  <c r="L32" i="12"/>
  <c r="M32" i="12"/>
  <c r="M65" i="10"/>
  <c r="Q44" i="12"/>
  <c r="Q45" i="12" s="1"/>
  <c r="D27" i="11"/>
  <c r="E27" i="11" s="1"/>
  <c r="G27" i="11"/>
  <c r="J18" i="12"/>
  <c r="G12" i="11"/>
  <c r="D12" i="11"/>
  <c r="E12" i="11" s="1"/>
  <c r="J39" i="12"/>
  <c r="D38" i="11"/>
  <c r="E38" i="11" s="1"/>
  <c r="G38" i="11"/>
  <c r="C21" i="12"/>
  <c r="L21" i="12"/>
  <c r="M21" i="12"/>
  <c r="F31" i="12"/>
  <c r="E31" i="12"/>
  <c r="J28" i="12"/>
  <c r="G10" i="11"/>
  <c r="D10" i="11"/>
  <c r="E10" i="11" s="1"/>
  <c r="F36" i="12"/>
  <c r="E36" i="12"/>
  <c r="AA5" i="12"/>
  <c r="Z5" i="12"/>
  <c r="T19" i="12"/>
  <c r="S19" i="12"/>
  <c r="S18" i="12"/>
  <c r="T18" i="12"/>
  <c r="C33" i="12"/>
  <c r="M33" i="12"/>
  <c r="L33" i="12"/>
  <c r="G13" i="11"/>
  <c r="D13" i="11"/>
  <c r="E13" i="11" s="1"/>
  <c r="T25" i="12"/>
  <c r="S25" i="12"/>
  <c r="C25" i="12"/>
  <c r="Q24" i="12"/>
  <c r="Z7" i="12"/>
  <c r="J13" i="12"/>
  <c r="G22" i="11"/>
  <c r="D22" i="11"/>
  <c r="E22" i="11" s="1"/>
  <c r="M8" i="12"/>
  <c r="L8" i="12"/>
  <c r="C8" i="12"/>
  <c r="Z18" i="12"/>
  <c r="AA18" i="12"/>
  <c r="X16" i="12"/>
  <c r="J20" i="12"/>
  <c r="G14" i="11"/>
  <c r="D14" i="11"/>
  <c r="E14" i="11" s="1"/>
  <c r="D34" i="11"/>
  <c r="E34" i="11" s="1"/>
  <c r="J15" i="12"/>
  <c r="G34" i="11"/>
  <c r="L38" i="12"/>
  <c r="C38" i="12"/>
  <c r="M38" i="12"/>
  <c r="AA15" i="12"/>
  <c r="Z15" i="12"/>
  <c r="AA10" i="12"/>
  <c r="Z10" i="12"/>
  <c r="E22" i="12"/>
  <c r="F22" i="12"/>
  <c r="J10" i="12"/>
  <c r="D20" i="11"/>
  <c r="E20" i="11" s="1"/>
  <c r="G20" i="11"/>
  <c r="AA20" i="12"/>
  <c r="X19" i="12"/>
  <c r="Z20" i="12"/>
  <c r="M41" i="12"/>
  <c r="L41" i="12"/>
  <c r="C41" i="12"/>
  <c r="AA21" i="12"/>
  <c r="Z21" i="12"/>
  <c r="G24" i="11"/>
  <c r="D24" i="11"/>
  <c r="E24" i="11" s="1"/>
  <c r="E44" i="10"/>
  <c r="E40" i="12"/>
  <c r="F40" i="12"/>
  <c r="C29" i="12"/>
  <c r="M29" i="12"/>
  <c r="L29" i="12"/>
  <c r="T16" i="12"/>
  <c r="S16" i="12"/>
  <c r="Z34" i="12"/>
  <c r="AA34" i="12"/>
  <c r="J6" i="12"/>
  <c r="D26" i="11"/>
  <c r="E26" i="11" s="1"/>
  <c r="G26" i="11"/>
  <c r="C17" i="12"/>
  <c r="M17" i="12"/>
  <c r="L17" i="12"/>
  <c r="J27" i="12"/>
  <c r="G9" i="11"/>
  <c r="D9" i="11"/>
  <c r="E9" i="11" s="1"/>
  <c r="T27" i="12"/>
  <c r="S27" i="12"/>
  <c r="J11" i="12"/>
  <c r="D21" i="11"/>
  <c r="E21" i="11" s="1"/>
  <c r="G21" i="11"/>
  <c r="S34" i="12"/>
  <c r="T34" i="12"/>
  <c r="Z36" i="12"/>
  <c r="E7" i="12"/>
  <c r="F7" i="12"/>
  <c r="S21" i="12"/>
  <c r="T21" i="12"/>
  <c r="AA13" i="12"/>
  <c r="Z13" i="12"/>
  <c r="AA39" i="12"/>
  <c r="Z39" i="12"/>
  <c r="J26" i="12"/>
  <c r="G7" i="11"/>
  <c r="D7" i="11"/>
  <c r="E7" i="11" s="1"/>
  <c r="S26" i="12"/>
  <c r="T26" i="12"/>
  <c r="C9" i="12"/>
  <c r="M9" i="12"/>
  <c r="L9" i="12"/>
  <c r="M35" i="12"/>
  <c r="L35" i="12"/>
  <c r="C35" i="12"/>
  <c r="J34" i="12"/>
  <c r="T5" i="12"/>
  <c r="S5" i="12"/>
  <c r="AA25" i="12"/>
  <c r="X24" i="12"/>
  <c r="E46" i="10" l="1"/>
  <c r="J44" i="12"/>
  <c r="J45" i="12" s="1"/>
  <c r="F32" i="12"/>
  <c r="E32" i="12"/>
  <c r="D45" i="11"/>
  <c r="L26" i="12"/>
  <c r="C26" i="12"/>
  <c r="M26" i="12"/>
  <c r="J24" i="12"/>
  <c r="M27" i="12"/>
  <c r="L27" i="12"/>
  <c r="C27" i="12"/>
  <c r="T24" i="12"/>
  <c r="S24" i="12"/>
  <c r="F35" i="12"/>
  <c r="E35" i="12"/>
  <c r="C34" i="12"/>
  <c r="E38" i="12"/>
  <c r="F38" i="12"/>
  <c r="M15" i="12"/>
  <c r="L15" i="12"/>
  <c r="C15" i="12"/>
  <c r="M20" i="12"/>
  <c r="C20" i="12"/>
  <c r="L20" i="12"/>
  <c r="J19" i="12"/>
  <c r="F8" i="12"/>
  <c r="E8" i="12"/>
  <c r="F25" i="12"/>
  <c r="E25" i="12"/>
  <c r="AA24" i="12"/>
  <c r="Z24" i="12"/>
  <c r="M13" i="12"/>
  <c r="L13" i="12"/>
  <c r="C13" i="12"/>
  <c r="L34" i="12"/>
  <c r="M34" i="12"/>
  <c r="F29" i="12"/>
  <c r="E29" i="12"/>
  <c r="AA16" i="12"/>
  <c r="Z16" i="12"/>
  <c r="L18" i="12"/>
  <c r="M18" i="12"/>
  <c r="C18" i="12"/>
  <c r="C16" i="12" s="1"/>
  <c r="F9" i="12"/>
  <c r="E9" i="12"/>
  <c r="M11" i="12"/>
  <c r="L11" i="12"/>
  <c r="C11" i="12"/>
  <c r="J16" i="12"/>
  <c r="C6" i="12"/>
  <c r="J5" i="12"/>
  <c r="M6" i="12"/>
  <c r="L6" i="12"/>
  <c r="F41" i="12"/>
  <c r="E41" i="12"/>
  <c r="AA19" i="12"/>
  <c r="Z19" i="12"/>
  <c r="M10" i="12"/>
  <c r="L10" i="12"/>
  <c r="C10" i="12"/>
  <c r="M28" i="12"/>
  <c r="L28" i="12"/>
  <c r="C28" i="12"/>
  <c r="M39" i="12"/>
  <c r="L39" i="12"/>
  <c r="C39" i="12"/>
  <c r="F17" i="12"/>
  <c r="E17" i="12"/>
  <c r="M14" i="12"/>
  <c r="L14" i="12"/>
  <c r="C14" i="12"/>
  <c r="F33" i="12"/>
  <c r="E33" i="12"/>
  <c r="E21" i="12"/>
  <c r="F21" i="12"/>
  <c r="C24" i="12" l="1"/>
  <c r="F24" i="12" s="1"/>
  <c r="F39" i="12"/>
  <c r="E39" i="12"/>
  <c r="F6" i="12"/>
  <c r="E6" i="12"/>
  <c r="C5" i="12"/>
  <c r="E16" i="12"/>
  <c r="F16" i="12"/>
  <c r="M16" i="12"/>
  <c r="L16" i="12"/>
  <c r="F13" i="12"/>
  <c r="E13" i="12"/>
  <c r="F20" i="12"/>
  <c r="C19" i="12"/>
  <c r="E20" i="12"/>
  <c r="E34" i="12"/>
  <c r="F34" i="12"/>
  <c r="M24" i="12"/>
  <c r="L24" i="12"/>
  <c r="F14" i="12"/>
  <c r="E14" i="12"/>
  <c r="F10" i="12"/>
  <c r="E10" i="12"/>
  <c r="F11" i="12"/>
  <c r="E11" i="12"/>
  <c r="F27" i="12"/>
  <c r="E27" i="12"/>
  <c r="F28" i="12"/>
  <c r="E28" i="12"/>
  <c r="M5" i="12"/>
  <c r="L5" i="12"/>
  <c r="E18" i="12"/>
  <c r="F18" i="12"/>
  <c r="M19" i="12"/>
  <c r="L19" i="12"/>
  <c r="F15" i="12"/>
  <c r="E15" i="12"/>
  <c r="C44" i="12"/>
  <c r="C45" i="12" s="1"/>
  <c r="E26" i="12"/>
  <c r="F26" i="12"/>
  <c r="E24" i="12" l="1"/>
  <c r="F19" i="12"/>
  <c r="E19" i="12"/>
  <c r="F5" i="12"/>
  <c r="E5" i="12"/>
</calcChain>
</file>

<file path=xl/sharedStrings.xml><?xml version="1.0" encoding="utf-8"?>
<sst xmlns="http://schemas.openxmlformats.org/spreadsheetml/2006/main" count="1704" uniqueCount="566">
  <si>
    <t>Приложение №1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</si>
  <si>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</si>
  <si>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</si>
  <si>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</si>
  <si>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</si>
  <si>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</si>
  <si>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</si>
  <si>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</si>
  <si>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</si>
  <si>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</si>
  <si>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</si>
  <si>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</si>
  <si>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Полдник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</si>
  <si>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</si>
  <si>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</si>
  <si>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</si>
  <si>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</si>
  <si>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</si>
  <si>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</si>
  <si>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</si>
  <si>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</si>
  <si>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</si>
  <si>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</si>
  <si>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</si>
  <si>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</si>
  <si>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</si>
  <si>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</si>
  <si>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</si>
  <si>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</si>
  <si>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</si>
  <si>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</si>
  <si>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</si>
  <si>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</si>
  <si>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</si>
  <si>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</si>
  <si>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</si>
  <si>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</si>
  <si>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</si>
  <si>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</si>
  <si>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</si>
  <si>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Итого за Обед</t>
  </si>
  <si>
    <t>Итого за день</t>
  </si>
  <si>
    <t>вторник</t>
  </si>
  <si>
    <t>Груша</t>
  </si>
  <si>
    <t>среда</t>
  </si>
  <si>
    <t>четверг</t>
  </si>
  <si>
    <t>пятница</t>
  </si>
  <si>
    <t>Виноград</t>
  </si>
  <si>
    <t>Компот из вишни, 200/11</t>
  </si>
  <si>
    <t>Приложение №2</t>
  </si>
  <si>
    <t xml:space="preserve">Возрастная группа </t>
  </si>
  <si>
    <t>Сезон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</si>
  <si>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</si>
  <si>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</si>
  <si>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</si>
  <si>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</si>
  <si>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</si>
  <si>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</si>
  <si>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</si>
  <si>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</si>
  <si>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</si>
  <si>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Приложение №5</t>
  </si>
  <si>
    <t>Яйцо вареное</t>
  </si>
  <si>
    <t>Наименование показателей</t>
  </si>
  <si>
    <t>Белки</t>
  </si>
  <si>
    <t>Жиры</t>
  </si>
  <si>
    <t>Углеводы</t>
  </si>
  <si>
    <t>Энергетическая ценность</t>
  </si>
  <si>
    <t>Примечание</t>
  </si>
  <si>
    <t>Соотношение доли макронутриентов в калорийности рациона исходя из нормативных показателей МР МР 2.3.1 0253-21</t>
  </si>
  <si>
    <t xml:space="preserve"> 12-15%</t>
  </si>
  <si>
    <t xml:space="preserve"> 25-35%</t>
  </si>
  <si>
    <t xml:space="preserve"> 55-60%</t>
  </si>
  <si>
    <t>Летний сезон</t>
  </si>
  <si>
    <t>Хлеб</t>
  </si>
  <si>
    <t>Фрукт</t>
  </si>
  <si>
    <t>Хлопья кукурузные с молоком</t>
  </si>
  <si>
    <t>Банан</t>
  </si>
  <si>
    <t>Прием пищи</t>
  </si>
  <si>
    <t>Бедро куриное (ГОСТ Р-52702-2006)</t>
  </si>
  <si>
    <t>Брусника свежезаморож.</t>
  </si>
  <si>
    <t>Ванилин</t>
  </si>
  <si>
    <t>Ветчина</t>
  </si>
  <si>
    <t>Вишня свежезаморож.</t>
  </si>
  <si>
    <t>Говядина (котлетное мясо)</t>
  </si>
  <si>
    <t>Говядина (мясо бескостное нежирных сортов)</t>
  </si>
  <si>
    <t>Горох лущёный</t>
  </si>
  <si>
    <t>Груши</t>
  </si>
  <si>
    <t>Дрожжи прессованные</t>
  </si>
  <si>
    <t>Зеленый горошек консервированный</t>
  </si>
  <si>
    <t>Какао-порошок</t>
  </si>
  <si>
    <t>Капуста белокочанная</t>
  </si>
  <si>
    <t>Картофель неочищеный</t>
  </si>
  <si>
    <t>Кофейный напиток</t>
  </si>
  <si>
    <t>Крупа гречневая</t>
  </si>
  <si>
    <t>Крупа манная</t>
  </si>
  <si>
    <t>Крупа пшеничная</t>
  </si>
  <si>
    <t>Крупа Рис</t>
  </si>
  <si>
    <t>Кукуруза консервированая</t>
  </si>
  <si>
    <t>Курага</t>
  </si>
  <si>
    <t>Лавровый лист</t>
  </si>
  <si>
    <t>Лимон</t>
  </si>
  <si>
    <t>Лук репчатый</t>
  </si>
  <si>
    <t>Маргарин</t>
  </si>
  <si>
    <t>Масло растительное</t>
  </si>
  <si>
    <t>Масло сливочное 72,5%</t>
  </si>
  <si>
    <t>Молоко 2,5%</t>
  </si>
  <si>
    <t>Морковь</t>
  </si>
  <si>
    <t>Мука (пшеничная)</t>
  </si>
  <si>
    <t>Овсяные хлопья "Геркулес"</t>
  </si>
  <si>
    <t>Огурцы консервированные</t>
  </si>
  <si>
    <t>Огурцы свежие</t>
  </si>
  <si>
    <t>Печень говяжья</t>
  </si>
  <si>
    <t>Рожки</t>
  </si>
  <si>
    <t>Ряженка 2,5%</t>
  </si>
  <si>
    <t>Сахар</t>
  </si>
  <si>
    <t>Свекла</t>
  </si>
  <si>
    <t xml:space="preserve">Сметана </t>
  </si>
  <si>
    <t>Сок яблочный</t>
  </si>
  <si>
    <t>Соль йодированная</t>
  </si>
  <si>
    <t>Сухари панировочные</t>
  </si>
  <si>
    <t xml:space="preserve">Сыр </t>
  </si>
  <si>
    <t>Творог 9%</t>
  </si>
  <si>
    <t>Томатная паста</t>
  </si>
  <si>
    <t>Томаты свежие</t>
  </si>
  <si>
    <t>Хлеб пшеничный</t>
  </si>
  <si>
    <t>Хлеб ржаной</t>
  </si>
  <si>
    <t>Чай</t>
  </si>
  <si>
    <t>Чеснок</t>
  </si>
  <si>
    <t>Шиповник сухой</t>
  </si>
  <si>
    <t>Яблоки</t>
  </si>
  <si>
    <t>Язык говяжий</t>
  </si>
  <si>
    <t>Яйцо куриное</t>
  </si>
  <si>
    <t>Итого</t>
  </si>
  <si>
    <t>Количество</t>
  </si>
  <si>
    <t>Среднее за завтрак, г</t>
  </si>
  <si>
    <t>Среднее за обед, г</t>
  </si>
  <si>
    <t>Среднее за полдник, г</t>
  </si>
  <si>
    <t>Среднее за рацион, г</t>
  </si>
  <si>
    <t>Проверка</t>
  </si>
  <si>
    <t>Приложение №8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</si>
  <si>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</si>
  <si>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</si>
  <si>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</si>
  <si>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полдник</t>
  </si>
  <si>
    <t>Среднее за день</t>
  </si>
  <si>
    <t>Крупа</t>
  </si>
  <si>
    <t>завтрак</t>
  </si>
  <si>
    <t>обед</t>
  </si>
  <si>
    <t>Кол-во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</si>
  <si>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</si>
  <si>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</si>
  <si>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</si>
  <si>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</si>
  <si>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</si>
  <si>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</si>
  <si>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</si>
  <si>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</si>
  <si>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Оленина</t>
  </si>
  <si>
    <t>в т.ч. Пряники, печенье, вафли</t>
  </si>
  <si>
    <t>Манная</t>
  </si>
  <si>
    <t>Свинина</t>
  </si>
  <si>
    <t>Крупы</t>
  </si>
  <si>
    <t>Пшеничная</t>
  </si>
  <si>
    <t>Баранина</t>
  </si>
  <si>
    <t>Макаронные изделия</t>
  </si>
  <si>
    <t>Пшено</t>
  </si>
  <si>
    <t>Кролик</t>
  </si>
  <si>
    <t xml:space="preserve">Картофель  </t>
  </si>
  <si>
    <t>Перловая</t>
  </si>
  <si>
    <t xml:space="preserve">Овощи свежие (за искл. овощей закрытого грунта)  и консервированные </t>
  </si>
  <si>
    <t>Овсяная</t>
  </si>
  <si>
    <t>Колбасные изделия</t>
  </si>
  <si>
    <t>Завтрак</t>
  </si>
  <si>
    <t>Овощи и зелень свежие закрытого грунта</t>
  </si>
  <si>
    <t>Хлопья овсяные (геркулес)</t>
  </si>
  <si>
    <t>Фрукты и ягоды свежие, замороженые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</si>
  <si>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</si>
  <si>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</si>
  <si>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</si>
  <si>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</si>
  <si>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</si>
  <si>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</si>
  <si>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Фасоль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</si>
  <si>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</si>
  <si>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</si>
  <si>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</si>
  <si>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</si>
  <si>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</si>
  <si>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</si>
  <si>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</si>
  <si>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</si>
  <si>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</si>
  <si>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</si>
  <si>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</si>
  <si>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</si>
  <si>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</si>
  <si>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</si>
  <si>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</si>
  <si>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Колбасные изделия вареные для детского питания</t>
  </si>
  <si>
    <t>Повидло, варенье, джем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</si>
  <si>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</si>
  <si>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</si>
  <si>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</si>
  <si>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</si>
  <si>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</si>
  <si>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Творог</t>
  </si>
  <si>
    <t>Филе кеты</t>
  </si>
  <si>
    <t>Сыр</t>
  </si>
  <si>
    <t>Слива</t>
  </si>
  <si>
    <t>Филе сельди</t>
  </si>
  <si>
    <t>Сметана</t>
  </si>
  <si>
    <t>Вишня</t>
  </si>
  <si>
    <t>Птица</t>
  </si>
  <si>
    <t>Брусника</t>
  </si>
  <si>
    <t xml:space="preserve">Яйцо (г) 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</si>
  <si>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</si>
  <si>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</si>
  <si>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</si>
  <si>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</si>
  <si>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</si>
  <si>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>Филе индейки</t>
  </si>
  <si>
    <t xml:space="preserve">Какао-порошок/коф.напиток 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</si>
  <si>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</si>
  <si>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</si>
  <si>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</si>
  <si>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</si>
  <si>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</si>
  <si>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</si>
  <si>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 xml:space="preserve">Специи </t>
  </si>
  <si>
    <t>Мёд</t>
  </si>
  <si>
    <t>Зелень в ассортименте свежая</t>
  </si>
  <si>
    <t>Капуста свежая</t>
  </si>
  <si>
    <t>Фрукты и ягоды сушеные</t>
  </si>
  <si>
    <t>Яблоки сушеные</t>
  </si>
  <si>
    <t>Груши сушеные</t>
  </si>
  <si>
    <t>Баклажаны</t>
  </si>
  <si>
    <t>Смеси компотные</t>
  </si>
  <si>
    <t>Консервы овощные закусочные</t>
  </si>
  <si>
    <t>Корни петрушки, сельдерея</t>
  </si>
  <si>
    <t>Чернослив</t>
  </si>
  <si>
    <t>Изюм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</si>
  <si>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</si>
  <si>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</si>
  <si>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</si>
  <si>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</si>
  <si>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</si>
  <si>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Батон</t>
  </si>
  <si>
    <t>Яйцо</t>
  </si>
  <si>
    <t>Яичный порошок</t>
  </si>
  <si>
    <t>Меланж</t>
  </si>
  <si>
    <t>Наименование пищевого продукта или группы пищевых продуктов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</si>
  <si>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</si>
  <si>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</si>
  <si>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</si>
  <si>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</si>
  <si>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</si>
  <si>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</si>
  <si>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</si>
  <si>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</si>
  <si>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</si>
  <si>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</si>
  <si>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</si>
  <si>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</si>
  <si>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Сухофрукты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</si>
  <si>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</si>
  <si>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</si>
  <si>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</si>
  <si>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</si>
  <si>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</si>
  <si>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</si>
  <si>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</si>
  <si>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</si>
  <si>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</si>
  <si>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</si>
  <si>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</si>
  <si>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</si>
  <si>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</si>
  <si>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</si>
  <si>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</si>
  <si>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</si>
  <si>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</si>
  <si>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</si>
  <si>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</si>
  <si>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</si>
  <si>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</si>
  <si>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</si>
  <si>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</si>
  <si>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</si>
  <si>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</si>
  <si>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</si>
  <si>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</si>
  <si>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</si>
  <si>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</si>
  <si>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</si>
  <si>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</si>
  <si>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</si>
  <si>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</si>
  <si>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</si>
  <si>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</si>
  <si>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</si>
  <si>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</si>
  <si>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</si>
  <si>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</si>
  <si>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</si>
  <si>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</si>
  <si>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</si>
  <si>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</si>
  <si>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Бефстроганов из говядины</t>
  </si>
  <si>
    <t>Хлеб ржано-пшеничный</t>
  </si>
  <si>
    <t>Сок фруктовый</t>
  </si>
  <si>
    <t>Пирожок с мясом и рисом</t>
  </si>
  <si>
    <t>Куриное филе в сырном соусе</t>
  </si>
  <si>
    <t>Пита с сыром</t>
  </si>
  <si>
    <t>Салат из свежих помидоров и огурцов</t>
  </si>
  <si>
    <t>Снежок</t>
  </si>
  <si>
    <t>Блинчики с джемом</t>
  </si>
  <si>
    <t>Картофельное пюре</t>
  </si>
  <si>
    <t>Плов с говядиной</t>
  </si>
  <si>
    <t>Салат из свежих помидоров и перца сладкого</t>
  </si>
  <si>
    <t>Салат из свежих помидоров</t>
  </si>
  <si>
    <t xml:space="preserve">Апельсины </t>
  </si>
  <si>
    <t>Джем абрикосовый</t>
  </si>
  <si>
    <t>Капуста цветная</t>
  </si>
  <si>
    <t>Куры (тушка цыплята 1-й категории) Скурихин И.М.</t>
  </si>
  <si>
    <t>Лук зеленый</t>
  </si>
  <si>
    <t>Молоко сгущенное</t>
  </si>
  <si>
    <t>Мясо кальмара</t>
  </si>
  <si>
    <t>Перец сладкий (болгарский)</t>
  </si>
  <si>
    <t>Петрушка</t>
  </si>
  <si>
    <t>Снежок 2,5% (Тутельян)</t>
  </si>
  <si>
    <t>Хлопья кукурузные</t>
  </si>
  <si>
    <t>Черная смородина свежезамороженная</t>
  </si>
  <si>
    <t>Щавель</t>
  </si>
  <si>
    <t>Перец сладкий</t>
  </si>
  <si>
    <t>Запеканка из творога</t>
  </si>
  <si>
    <t>Соус ягодный</t>
  </si>
  <si>
    <t>Ряженка</t>
  </si>
  <si>
    <t>Сырники из творога</t>
  </si>
  <si>
    <t>Пельмени мясные отварные с маслом сливочным</t>
  </si>
  <si>
    <t>Каша вязкая молочная из рисовой крупы</t>
  </si>
  <si>
    <t>Щи, борщи, супы овощные</t>
  </si>
  <si>
    <t>Мучное кулинарное изделие</t>
  </si>
  <si>
    <t>Азу из говядины</t>
  </si>
  <si>
    <t>Ватрушка с творогом</t>
  </si>
  <si>
    <t>Булочка сдобная с вишней</t>
  </si>
  <si>
    <t>Горячий шоколад</t>
  </si>
  <si>
    <t>Салат картофельный с кукурузой и морковью</t>
  </si>
  <si>
    <t>Фритатта с помидорами</t>
  </si>
  <si>
    <t>Пудинг из творога (запеченный)</t>
  </si>
  <si>
    <t>Вареники с творогом</t>
  </si>
  <si>
    <t>Мороженое ванильное</t>
  </si>
  <si>
    <t>Подгарнировка из свежих огурцов</t>
  </si>
  <si>
    <t>Соус вишневый</t>
  </si>
  <si>
    <t>Соус шоколадный</t>
  </si>
  <si>
    <t>Подгарнировка из свежих помидоров</t>
  </si>
  <si>
    <t>Соус ванильный</t>
  </si>
  <si>
    <t>Масло сливочное порционно</t>
  </si>
  <si>
    <t>Сыр порционно</t>
  </si>
  <si>
    <t>Черешня</t>
  </si>
  <si>
    <t>Салат зеленый с огурцами</t>
  </si>
  <si>
    <t>Суп-лапша домашняя с курицей</t>
  </si>
  <si>
    <t>Суп рыбный по-шведски</t>
  </si>
  <si>
    <t>Куриное филе панированное запеченное</t>
  </si>
  <si>
    <t>Кальмар, запеченный в сметанном соусе</t>
  </si>
  <si>
    <t>Запеканка картофельная с говядиной и печенью</t>
  </si>
  <si>
    <t>Жаркое по-домашнему (говядина)</t>
  </si>
  <si>
    <t>Вок из овощей</t>
  </si>
  <si>
    <t>Макаронные изделия отварные с овощами</t>
  </si>
  <si>
    <t>Лимонад апельсиновый</t>
  </si>
  <si>
    <t>Пицца школьная с курицей</t>
  </si>
  <si>
    <t>Коктейль молочный шоколадный промышленного производства</t>
  </si>
  <si>
    <t>Коктейль молочный промышленного производства</t>
  </si>
  <si>
    <t>Каша вязкая молочная из пшеничной крупы</t>
  </si>
  <si>
    <t>Салат из белокочанной и краснокочанной капусты с огурцами</t>
  </si>
  <si>
    <t>Салат из цветной капусты, брокколи, помидоров и зелени</t>
  </si>
  <si>
    <t>Каша вязкая из овсяных хлопьев</t>
  </si>
  <si>
    <t>Салат из кальмаров со сладким перцем и луком</t>
  </si>
  <si>
    <t>Фритатта с картофелем и сыром</t>
  </si>
  <si>
    <t>Пельмени рыбные с маслом сливочным</t>
  </si>
  <si>
    <t>Лимонад Бодрость</t>
  </si>
  <si>
    <t>Суп рыбный с кабачками, помидорами и сладким перцем</t>
  </si>
  <si>
    <t>Блюдо из творога, в т.ч. с соусом</t>
  </si>
  <si>
    <t>Каша (суп) молочная</t>
  </si>
  <si>
    <t>Блюдо из яиц</t>
  </si>
  <si>
    <t>Каша вязкая молочная рисовая</t>
  </si>
  <si>
    <t>Подгарнировка из свежих овощей</t>
  </si>
  <si>
    <t>Напиток горячий</t>
  </si>
  <si>
    <t>Напиток горячий молокосодержащий</t>
  </si>
  <si>
    <t>Напитой горячий молокосодержащий</t>
  </si>
  <si>
    <t>Салат из цветной капусты, брокколи и зелени</t>
  </si>
  <si>
    <t>Салат из свежих овощей</t>
  </si>
  <si>
    <t>Салат из вареных овощей</t>
  </si>
  <si>
    <t>Салат из сежих овощей</t>
  </si>
  <si>
    <t>Рассольники, супы с крупами, бобовыми, макаронными изделиями</t>
  </si>
  <si>
    <t>Суп рыбный</t>
  </si>
  <si>
    <t>Блюдо из мяса, в т.ч. с соусом</t>
  </si>
  <si>
    <t>Блюдо из птицы, в т.ч. с соусом</t>
  </si>
  <si>
    <t>Блюдо из рыбы, в т.ч. с соусом</t>
  </si>
  <si>
    <t>Гарнир из круп, бобовых, макаронных изделий</t>
  </si>
  <si>
    <t>Гарнир из картофеля и овощей</t>
  </si>
  <si>
    <t>Напиток холодный</t>
  </si>
  <si>
    <t>Напиток кисломолочный</t>
  </si>
  <si>
    <t>летний</t>
  </si>
  <si>
    <t>Куриное филе запеченное панированное</t>
  </si>
  <si>
    <t>Пицца Школьная с курицей</t>
  </si>
  <si>
    <t>Каша вязкая молочная из овсяных хлопьев " Геркулес"</t>
  </si>
  <si>
    <t>Пельмени мясные отварные</t>
  </si>
  <si>
    <t>Пирожки с мясом и рисом</t>
  </si>
  <si>
    <t xml:space="preserve">Выполнение нормы, % </t>
  </si>
  <si>
    <t xml:space="preserve">100 % Норма </t>
  </si>
  <si>
    <t>Среднее значение завтраков</t>
  </si>
  <si>
    <t>Среднее значение обедов</t>
  </si>
  <si>
    <t>Среднее значение полдников</t>
  </si>
  <si>
    <t>Среднее значение за рацион</t>
  </si>
  <si>
    <t>Б общие</t>
  </si>
  <si>
    <t>Б жив</t>
  </si>
  <si>
    <t>Холестерин</t>
  </si>
  <si>
    <t>В2</t>
  </si>
  <si>
    <t>D</t>
  </si>
  <si>
    <t>K</t>
  </si>
  <si>
    <t>I</t>
  </si>
  <si>
    <t>Se</t>
  </si>
  <si>
    <t>ПНЖК Омега 3</t>
  </si>
  <si>
    <t>ПНЖК Омега 6</t>
  </si>
  <si>
    <t>не менее 60%</t>
  </si>
  <si>
    <t>Обоснование потребности содержания и соотвношения макронутриентов в калорийности рациона обучающихся в общеобразовательных организациях</t>
  </si>
  <si>
    <t>СанПиН 2.3/2.4.3590-20  не установлена дополнительная потребность для районов Крайнего Севера и местностей приравненных к ним</t>
  </si>
  <si>
    <t>Расчетное соотношение доли макронутриентов в калорийности рациона нормативных показателей СанПиН 2.3/2.4.3590-20</t>
  </si>
  <si>
    <t>В методических рекомендациях МР 2.3.1 0253-21 "Нормы физиологических потребностей в энергии и пищевых веществах для различных групп населения РФ" для взрослого населения предусмотрена дополнительная 15% потребность на адаптацию к холодному климату (для детского населения не предусмотрена)</t>
  </si>
  <si>
    <t>Оптимальное соотношение доли макронутриентов в калорийности рациона для детей в соответствии с МР 2.3.1 0253-21</t>
  </si>
  <si>
    <t>Потребность по МР 2.4.5 0146-19 на летний сезон исчислена как суточная потребность по  МР 2.3.1 0253-21 с учетом 5% дополнительной потребности на адаптацию к холодному климату</t>
  </si>
  <si>
    <t>Установленное соотношение доли макронутриентов в калорийности рациона исходя из нормативных показателей МР 2.4.5 0146-19</t>
  </si>
  <si>
    <t xml:space="preserve">Потребность на летний сезон для возрастной группы 7-11 лет пришлого населения Крайнего Севера исчислена как суточная потребность по  СанПиН 2.3/2.4 3590-20 с учетом 5% дополнительной потребности на адаптацию к холодному климату (экстраполирована методика исчисления потребности по  МР 2.4.5 0146-19) </t>
  </si>
  <si>
    <t xml:space="preserve">Оптимальное соотношение доли макронутриентов в калорийности рациона </t>
  </si>
  <si>
    <t>СанПиН 2.3/2.4 3590-20 п.8.1.2.4. На период летнего отдыха и оздоровления (до 90 дней), в выходные, праздничные и каникулярные дни, при повышенной физической нагрузке (спортивные соревнования, слеты, сборы и тому подобное) нормы питания, включая калорийность суточного рациона, должны быть увеличены не менее чем на 10,0% в день на каждого человека.</t>
  </si>
  <si>
    <t>Говядина (мякоть)</t>
  </si>
  <si>
    <t>Говядина (подлопаточная часть)</t>
  </si>
  <si>
    <t>Горбуша натуральная, консервы</t>
  </si>
  <si>
    <t>Грудки куриные (ГОСТ Р-52702-2006)</t>
  </si>
  <si>
    <t>Желатин</t>
  </si>
  <si>
    <t>Кабачки</t>
  </si>
  <si>
    <t>Капуста брокколи</t>
  </si>
  <si>
    <t>Капуста краснокочаннная</t>
  </si>
  <si>
    <t>Коктейль молочный шоколадный пром.произ-ва</t>
  </si>
  <si>
    <t>Лист салата (Латук)</t>
  </si>
  <si>
    <t>Повидло яблочное</t>
  </si>
  <si>
    <t>Сайра консервы</t>
  </si>
  <si>
    <t>Треска (филе)</t>
  </si>
  <si>
    <t>Фасоль (стручковая)</t>
  </si>
  <si>
    <t>Четная смородина</t>
  </si>
  <si>
    <t>Фасоль стручковая</t>
  </si>
  <si>
    <t>223/М/ССЖ</t>
  </si>
  <si>
    <t>14/М</t>
  </si>
  <si>
    <t>377/М/ССЖ</t>
  </si>
  <si>
    <t>338/М</t>
  </si>
  <si>
    <t>24/М/ССЖ</t>
  </si>
  <si>
    <t>89/М/ССЖ</t>
  </si>
  <si>
    <t>245/М/ССЖ</t>
  </si>
  <si>
    <t>171/М/ССЖ</t>
  </si>
  <si>
    <t>342/М/ССЖ</t>
  </si>
  <si>
    <t>398/М/ССЖ</t>
  </si>
  <si>
    <t>382/М/ССЖ</t>
  </si>
  <si>
    <t>173/М/ССЖ</t>
  </si>
  <si>
    <t>378/К/ССЖ</t>
  </si>
  <si>
    <t>15/М</t>
  </si>
  <si>
    <t>209/М</t>
  </si>
  <si>
    <t>414/К/ССЖ</t>
  </si>
  <si>
    <t>52/И</t>
  </si>
  <si>
    <t>212/М/ССЖ</t>
  </si>
  <si>
    <t>293/И</t>
  </si>
  <si>
    <t>177/К/ССЖ</t>
  </si>
  <si>
    <t>412/М/ССЖ</t>
  </si>
  <si>
    <t>214/И</t>
  </si>
  <si>
    <t>71/М</t>
  </si>
  <si>
    <t>377/И</t>
  </si>
  <si>
    <t>32/И</t>
  </si>
  <si>
    <t>82/И</t>
  </si>
  <si>
    <t>265/М/ССЖ</t>
  </si>
  <si>
    <t>410/М/ССЖ</t>
  </si>
  <si>
    <t>219/М/ССЖ</t>
  </si>
  <si>
    <t>39/М/ССЖ</t>
  </si>
  <si>
    <t>98/М/ССЖ</t>
  </si>
  <si>
    <t>232/И</t>
  </si>
  <si>
    <t>128/М/ССЖ</t>
  </si>
  <si>
    <t>467/К/ССЖ</t>
  </si>
  <si>
    <t>592/К/ССЖ</t>
  </si>
  <si>
    <t>379/М/ССЖ</t>
  </si>
  <si>
    <t>338М</t>
  </si>
  <si>
    <t>18/М/ССЖ</t>
  </si>
  <si>
    <t>82/М/ССЖ</t>
  </si>
  <si>
    <t>392/М/ССЖ</t>
  </si>
  <si>
    <t>222/М/ССЖ</t>
  </si>
  <si>
    <t>23/М/ССЖ</t>
  </si>
  <si>
    <t>101/М/ССЖ</t>
  </si>
  <si>
    <t>274/К/ССЖ</t>
  </si>
  <si>
    <t>408/М/ССЖ</t>
  </si>
  <si>
    <t>51/И</t>
  </si>
  <si>
    <t>113/И</t>
  </si>
  <si>
    <t>322/К/ССЖ</t>
  </si>
  <si>
    <t>309/И</t>
  </si>
  <si>
    <t>421/М/ССЖ</t>
  </si>
  <si>
    <t>216/И</t>
  </si>
  <si>
    <t>102/М/ССЖ</t>
  </si>
  <si>
    <t>284/М/ССЖ</t>
  </si>
  <si>
    <t>394/М/ССЖЖ</t>
  </si>
  <si>
    <t>27/М/ССЖ</t>
  </si>
  <si>
    <t>104/М/ССЖ</t>
  </si>
  <si>
    <t>840/И</t>
  </si>
  <si>
    <t>172/М</t>
  </si>
  <si>
    <t>183/И</t>
  </si>
  <si>
    <t>259/М/ССЖ</t>
  </si>
  <si>
    <t>Компот из черной смородины, 200/11</t>
  </si>
  <si>
    <t>Блинчики с джемом, 60/10</t>
  </si>
  <si>
    <t>Морс из брусники, 200/11</t>
  </si>
  <si>
    <t>Блинчики с повидлом,  60/10</t>
  </si>
  <si>
    <t>Блинчики с повидлом, 60/10</t>
  </si>
  <si>
    <t>Чай с сахаром и лимоном, 200/11</t>
  </si>
  <si>
    <t>Чай с ягодами, 200/11</t>
  </si>
  <si>
    <t>Какао на молоке, 200/11</t>
  </si>
  <si>
    <t>Напиток кофейный на молоке, 200/11</t>
  </si>
  <si>
    <t>Суп крестьянский с рисом с говядиной, 250/10</t>
  </si>
  <si>
    <t>Борщ из свежей капусты с картофелем со сметаной с курицей, 250/10/10</t>
  </si>
  <si>
    <t>Суп картофельный с рисом с говядиной, 250/10</t>
  </si>
  <si>
    <t>Свекольник со сметаной с курицей, 250/10/10</t>
  </si>
  <si>
    <t>Суп картофельный с горохом с говядиной, 250/10</t>
  </si>
  <si>
    <t>Суп картофельный с мясными фрикадельками, 250/20</t>
  </si>
  <si>
    <t>Щи зеленые со сметаной с курицей, 250/10/115</t>
  </si>
  <si>
    <t>Чай ягодный, 200/11</t>
  </si>
  <si>
    <t>12-18 лет</t>
  </si>
  <si>
    <t>Запеканка из творога с мороженым, 150/30</t>
  </si>
  <si>
    <t>Щи зеленые со сметаной с курицей, 250/10/15</t>
  </si>
  <si>
    <t>Сырники из творога с соусом вишневым, 150/50</t>
  </si>
  <si>
    <t>Борщ из капусты с картофелем со сметаной с курицей, 250/10/10</t>
  </si>
  <si>
    <t>Пудинг из творога (запеченный) с соусом шоколадным, 150/30</t>
  </si>
  <si>
    <t>Суп картофельный с бобовыми (горохом) с говядиной, 250/10</t>
  </si>
  <si>
    <t>Вареники с творогом отварные с соусом ванильным, 200/50</t>
  </si>
  <si>
    <t>Суп картофельный с мясными фрикадельками,  250/20</t>
  </si>
  <si>
    <t>12-18 лет СанПиН 3590</t>
  </si>
  <si>
    <t>возраст детей 12-18 лет</t>
  </si>
  <si>
    <t>2 070</t>
  </si>
  <si>
    <t>1 985</t>
  </si>
  <si>
    <t>1 025,9</t>
  </si>
  <si>
    <t>1 004,07</t>
  </si>
  <si>
    <t>1 010,74</t>
  </si>
  <si>
    <t>1 128,53</t>
  </si>
  <si>
    <t>1 006,27</t>
  </si>
  <si>
    <t>1 035,09</t>
  </si>
  <si>
    <t>1 068,16</t>
  </si>
  <si>
    <t>1 028,31</t>
  </si>
  <si>
    <t>1 023,7</t>
  </si>
  <si>
    <t>Коктейль молочный шоколадный пром.произ.</t>
  </si>
  <si>
    <r>
      <t xml:space="preserve">Нормативные показатели СанПиН 2.3/2.4.3590-20 </t>
    </r>
    <r>
      <rPr>
        <i/>
        <sz val="11"/>
        <color rgb="FF000000"/>
        <rFont val="Arial Narrow"/>
        <family val="2"/>
        <charset val="204"/>
      </rPr>
      <t>(суточная потребность без учета тепловых потерь и усвояемости)</t>
    </r>
  </si>
  <si>
    <r>
      <t xml:space="preserve">Нормативные показатели МР 2.3.1 0253-21 </t>
    </r>
    <r>
      <rPr>
        <i/>
        <sz val="11"/>
        <color rgb="FF000000"/>
        <rFont val="Arial Narrow"/>
        <family val="2"/>
        <charset val="204"/>
      </rPr>
      <t>(суточная потребность с учетом тепловых потерь и усвояемости)</t>
    </r>
  </si>
  <si>
    <r>
      <t xml:space="preserve">Нормативные показатели МР 2.4.5 0146-19 "Организация питания детей дошкольного и школьного возраста в организованных коллективах на территории Арктической зоны РФ" </t>
    </r>
    <r>
      <rPr>
        <i/>
        <sz val="11"/>
        <color rgb="FF000000"/>
        <rFont val="Arial Narrow"/>
        <family val="2"/>
        <charset val="204"/>
      </rPr>
      <t>(суточная потребность с учетом тепловых потерь и усвояемости)</t>
    </r>
  </si>
  <si>
    <r>
      <t xml:space="preserve">Адекватная суточная потребность для детского (пришлого) населения Арктики, Крайнего Севера (приравненных местностей) </t>
    </r>
    <r>
      <rPr>
        <i/>
        <sz val="11"/>
        <color rgb="FF000000"/>
        <rFont val="Arial Narrow"/>
        <family val="2"/>
        <charset val="204"/>
      </rPr>
      <t>(без учета тепловых потерь и усвояемости)</t>
    </r>
  </si>
  <si>
    <r>
      <t xml:space="preserve">Суточная потребность для детского (пришлого) населения Арктики, Крайнего Севера (приравненных местностей) в период летнего отдыха и оздоровления </t>
    </r>
    <r>
      <rPr>
        <i/>
        <sz val="11"/>
        <color rgb="FF000000"/>
        <rFont val="Arial Narrow"/>
        <family val="2"/>
        <charset val="204"/>
      </rPr>
      <t>(без учета тепловых потерь и усвояемости)</t>
    </r>
  </si>
  <si>
    <t>Справочно: Нетто кратко по приёмам пищи варианта реализации типового меню основного (организованного) питания детей, посещающих пришкольные оздоровительные лагеря дневного пребывания, созданные на базе общеобразовательных организаций г. Петропавловск-Камчатский 12-18 лет</t>
  </si>
  <si>
    <t xml:space="preserve">«УТВЕРЖДАЮ»
Директор МАОУ (МБОУ) «Средняя школа № ___» Петропавловск-Камчатского городского округа
___________________________ ______________«_________» ___________________ 2023
М.П.
</t>
  </si>
  <si>
    <t>Типовое меню основного (организованного) питания детей, посещающих оздоровительные лагеря с дневным пребыванием, функционирующие на базе общеобразовательных организаций Петропавловск-Камчатского городского округа</t>
  </si>
  <si>
    <t>Структура типового меню основного (организованного) питания детей, посещающих оздоровительные лагеря с дневным пребыванием, функционирующие на базе  общеобразовательных организаций Петропавловск-Камчатского городского округа</t>
  </si>
  <si>
    <t>Расчёт ХЭХ типового меню основного (организованного) питания детей, посещающих оздоровительные лагеря с дневным пребыванием, функционирующие  на базе  общеобразовательных организаций Петропавловловск-Камчатского городского округа</t>
  </si>
  <si>
    <t>Показатели соотношения пищевых веществ и энергии типового меню основного (организованного) питания детей, посещающих оздоровительные лагеря с дневным пребыванием, функционирующие на базе  общеобразовательных организаций Петропавловск-Камчатского городского округа 12-18 лет</t>
  </si>
  <si>
    <t>Справочно: Нетто кратко по приёмам пищи типового меню основного (организованного) питания детей, посещающих оздоровительные лагеря с дневным пребыванием, функционирующие  на базе общеобразовательных организаций Петропавловск-Камчатского городского округа 12-18 лет</t>
  </si>
  <si>
    <t>Анализ выполнения натуральных норм выдачи пищевых продуктов типового меню основного (организованного) питания детей, посещающих оздоровительные лагеря с дневным пребыванием, функционирующие на базе общеобразовательных организаций Петропавловск-Камчатского городского округа 12-18 лет</t>
  </si>
  <si>
    <t>Ведомость контроля за рационом питания типового меню основного (организованного) питания детей, посещающих оздоровительные лагеря с дневным пребыванием, функционирующие на базе  общеобразовательных организаций Петропавловск-Камчатского городского округа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</si>
</sst>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\-??\ _₽_-;_-@_-"/>
    <numFmt numFmtId="165" formatCode="0.0"/>
    <numFmt numFmtId="166" formatCode="0&quot;%&quot;"/>
    <numFmt numFmtId="167" formatCode="0.0000"/>
    <numFmt numFmtId="168" formatCode="0.000"/>
    <numFmt numFmtId="169" formatCode="#,##0.0"/>
  </numFmts>
  <fonts count="3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B0F0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name val="Arial Narrow"/>
      <family val="2"/>
      <charset val="204"/>
    </font>
    <font>
      <sz val="11"/>
      <color rgb="FF333333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rgb="FFFF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2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9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4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0" fillId="0" borderId="0"/>
    <xf numFmtId="0" fontId="27" fillId="0" borderId="0"/>
    <xf numFmtId="9" fontId="3" fillId="0" borderId="0" applyBorder="0" applyProtection="0"/>
    <xf numFmtId="0" fontId="10" fillId="0" borderId="0"/>
    <xf numFmtId="0" fontId="10" fillId="0" borderId="0"/>
  </cellStyleXfs>
  <cellXfs count="325">
    <xf numFmtId="0" fontId="0" fillId="0" borderId="0" xfId="0"/>
    <xf numFmtId="0" fontId="11" fillId="4" borderId="0" xfId="23" applyFont="1" applyFill="1" applyAlignment="1">
      <alignment vertical="top"/>
    </xf>
    <xf numFmtId="0" fontId="11" fillId="4" borderId="0" xfId="3" applyFont="1" applyFill="1" applyAlignment="1">
      <alignment horizontal="left"/>
    </xf>
    <xf numFmtId="0" fontId="10" fillId="2" borderId="0" xfId="24" applyFill="1"/>
    <xf numFmtId="0" fontId="11" fillId="4" borderId="0" xfId="3" applyFont="1" applyFill="1"/>
    <xf numFmtId="0" fontId="8" fillId="3" borderId="0" xfId="5" applyFont="1" applyFill="1"/>
    <xf numFmtId="0" fontId="9" fillId="3" borderId="0" xfId="5" applyFont="1" applyFill="1"/>
    <xf numFmtId="0" fontId="15" fillId="3" borderId="0" xfId="5" applyFont="1" applyFill="1"/>
    <xf numFmtId="0" fontId="8" fillId="3" borderId="0" xfId="5" applyFont="1" applyFill="1" applyAlignment="1">
      <alignment horizontal="right"/>
    </xf>
    <xf numFmtId="0" fontId="15" fillId="3" borderId="0" xfId="5" applyFont="1" applyFill="1" applyAlignment="1">
      <alignment vertical="center" wrapText="1"/>
    </xf>
    <xf numFmtId="0" fontId="8" fillId="3" borderId="0" xfId="5" applyFont="1" applyFill="1" applyAlignment="1">
      <alignment vertical="center" wrapText="1"/>
    </xf>
    <xf numFmtId="0" fontId="9" fillId="3" borderId="0" xfId="5" applyFont="1" applyFill="1" applyAlignment="1">
      <alignment vertical="center" wrapText="1"/>
    </xf>
    <xf numFmtId="0" fontId="16" fillId="3" borderId="0" xfId="5" applyFont="1" applyFill="1"/>
    <xf numFmtId="0" fontId="8" fillId="3" borderId="1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8" fillId="3" borderId="0" xfId="5" applyFont="1" applyFill="1" applyAlignment="1">
      <alignment horizontal="center" vertical="center" wrapText="1"/>
    </xf>
    <xf numFmtId="0" fontId="8" fillId="3" borderId="1" xfId="5" applyFont="1" applyFill="1" applyBorder="1" applyAlignment="1">
      <alignment vertical="center" wrapText="1"/>
    </xf>
    <xf numFmtId="2" fontId="8" fillId="3" borderId="1" xfId="5" applyNumberFormat="1" applyFont="1" applyFill="1" applyBorder="1" applyAlignment="1">
      <alignment horizontal="right" vertical="center" wrapText="1"/>
    </xf>
    <xf numFmtId="2" fontId="9" fillId="3" borderId="1" xfId="18" applyNumberFormat="1" applyFont="1" applyFill="1" applyBorder="1" applyAlignment="1" applyProtection="1">
      <alignment horizontal="right" vertical="center" wrapText="1"/>
    </xf>
    <xf numFmtId="2" fontId="15" fillId="3" borderId="0" xfId="5" applyNumberFormat="1" applyFont="1" applyFill="1" applyAlignment="1">
      <alignment vertical="center" wrapText="1"/>
    </xf>
    <xf numFmtId="2" fontId="9" fillId="3" borderId="1" xfId="5" applyNumberFormat="1" applyFont="1" applyFill="1" applyBorder="1" applyAlignment="1">
      <alignment vertical="center" wrapText="1"/>
    </xf>
    <xf numFmtId="2" fontId="9" fillId="3" borderId="1" xfId="18" applyNumberFormat="1" applyFont="1" applyFill="1" applyBorder="1" applyAlignment="1" applyProtection="1">
      <alignment vertical="center" wrapText="1"/>
    </xf>
    <xf numFmtId="2" fontId="8" fillId="3" borderId="0" xfId="5" applyNumberFormat="1" applyFont="1" applyFill="1" applyAlignment="1">
      <alignment vertical="center" wrapText="1"/>
    </xf>
    <xf numFmtId="2" fontId="8" fillId="3" borderId="0" xfId="5" applyNumberFormat="1" applyFont="1" applyFill="1"/>
    <xf numFmtId="2" fontId="8" fillId="3" borderId="1" xfId="5" applyNumberFormat="1" applyFont="1" applyFill="1" applyBorder="1" applyAlignment="1">
      <alignment vertical="center" wrapText="1"/>
    </xf>
    <xf numFmtId="2" fontId="8" fillId="3" borderId="0" xfId="5" applyNumberFormat="1" applyFont="1" applyFill="1" applyBorder="1" applyAlignment="1">
      <alignment vertical="center" wrapText="1"/>
    </xf>
    <xf numFmtId="2" fontId="16" fillId="3" borderId="0" xfId="5" applyNumberFormat="1" applyFont="1" applyFill="1"/>
    <xf numFmtId="2" fontId="8" fillId="3" borderId="1" xfId="5" applyNumberFormat="1" applyFont="1" applyFill="1" applyBorder="1" applyAlignment="1">
      <alignment horizontal="center" vertical="center" wrapText="1"/>
    </xf>
    <xf numFmtId="2" fontId="9" fillId="3" borderId="1" xfId="5" applyNumberFormat="1" applyFont="1" applyFill="1" applyBorder="1" applyAlignment="1">
      <alignment horizontal="center" vertical="center" wrapText="1"/>
    </xf>
    <xf numFmtId="2" fontId="9" fillId="3" borderId="0" xfId="5" applyNumberFormat="1" applyFont="1" applyFill="1" applyAlignment="1">
      <alignment vertical="center" wrapText="1"/>
    </xf>
    <xf numFmtId="2" fontId="17" fillId="3" borderId="0" xfId="5" applyNumberFormat="1" applyFont="1" applyFill="1"/>
    <xf numFmtId="2" fontId="15" fillId="3" borderId="0" xfId="5" applyNumberFormat="1" applyFont="1" applyFill="1"/>
    <xf numFmtId="167" fontId="8" fillId="3" borderId="1" xfId="5" applyNumberFormat="1" applyFont="1" applyFill="1" applyBorder="1" applyAlignment="1">
      <alignment horizontal="right" vertical="center" wrapText="1"/>
    </xf>
    <xf numFmtId="2" fontId="9" fillId="3" borderId="1" xfId="5" applyNumberFormat="1" applyFont="1" applyFill="1" applyBorder="1" applyAlignment="1">
      <alignment horizontal="right"/>
    </xf>
    <xf numFmtId="0" fontId="18" fillId="3" borderId="0" xfId="5" applyFont="1" applyFill="1" applyAlignment="1">
      <alignment vertical="center" wrapText="1"/>
    </xf>
    <xf numFmtId="2" fontId="11" fillId="3" borderId="0" xfId="5" applyNumberFormat="1" applyFont="1" applyFill="1" applyAlignment="1">
      <alignment vertical="center" wrapText="1"/>
    </xf>
    <xf numFmtId="2" fontId="18" fillId="3" borderId="0" xfId="5" applyNumberFormat="1" applyFont="1" applyFill="1" applyAlignment="1">
      <alignment vertical="center" wrapText="1"/>
    </xf>
    <xf numFmtId="0" fontId="19" fillId="3" borderId="0" xfId="5" applyFont="1" applyFill="1" applyAlignment="1">
      <alignment vertical="center" wrapText="1"/>
    </xf>
    <xf numFmtId="2" fontId="19" fillId="3" borderId="0" xfId="5" applyNumberFormat="1" applyFont="1" applyFill="1" applyAlignment="1">
      <alignment vertical="center" wrapText="1"/>
    </xf>
    <xf numFmtId="0" fontId="19" fillId="3" borderId="0" xfId="5" applyFont="1" applyFill="1"/>
    <xf numFmtId="2" fontId="19" fillId="3" borderId="0" xfId="5" applyNumberFormat="1" applyFont="1" applyFill="1"/>
    <xf numFmtId="2" fontId="20" fillId="3" borderId="0" xfId="5" applyNumberFormat="1" applyFont="1" applyFill="1"/>
    <xf numFmtId="2" fontId="8" fillId="3" borderId="1" xfId="5" applyNumberFormat="1" applyFont="1" applyFill="1" applyBorder="1"/>
    <xf numFmtId="2" fontId="18" fillId="3" borderId="0" xfId="5" applyNumberFormat="1" applyFont="1" applyFill="1"/>
    <xf numFmtId="2" fontId="21" fillId="3" borderId="0" xfId="5" applyNumberFormat="1" applyFont="1" applyFill="1"/>
    <xf numFmtId="2" fontId="9" fillId="3" borderId="0" xfId="5" applyNumberFormat="1" applyFont="1" applyFill="1"/>
    <xf numFmtId="168" fontId="19" fillId="3" borderId="0" xfId="5" applyNumberFormat="1" applyFont="1" applyFill="1"/>
    <xf numFmtId="168" fontId="20" fillId="3" borderId="0" xfId="5" applyNumberFormat="1" applyFont="1" applyFill="1"/>
    <xf numFmtId="168" fontId="8" fillId="3" borderId="0" xfId="5" applyNumberFormat="1" applyFont="1" applyFill="1"/>
    <xf numFmtId="168" fontId="9" fillId="3" borderId="0" xfId="5" applyNumberFormat="1" applyFont="1" applyFill="1"/>
    <xf numFmtId="0" fontId="10" fillId="0" borderId="0" xfId="24"/>
    <xf numFmtId="0" fontId="11" fillId="3" borderId="0" xfId="8" applyFont="1" applyFill="1" applyAlignment="1">
      <alignment vertical="center"/>
    </xf>
    <xf numFmtId="0" fontId="11" fillId="3" borderId="0" xfId="8" applyFont="1" applyFill="1" applyAlignment="1">
      <alignment horizontal="center" vertical="center"/>
    </xf>
    <xf numFmtId="2" fontId="11" fillId="3" borderId="0" xfId="8" applyNumberFormat="1" applyFont="1" applyFill="1" applyAlignment="1">
      <alignment vertical="center"/>
    </xf>
    <xf numFmtId="0" fontId="11" fillId="0" borderId="0" xfId="8" applyFont="1" applyFill="1" applyAlignment="1">
      <alignment horizontal="center" vertical="center"/>
    </xf>
    <xf numFmtId="0" fontId="22" fillId="3" borderId="0" xfId="8" applyFont="1" applyFill="1" applyAlignment="1">
      <alignment horizontal="center" vertical="center"/>
    </xf>
    <xf numFmtId="0" fontId="23" fillId="3" borderId="0" xfId="8" applyFont="1" applyFill="1" applyAlignment="1">
      <alignment vertical="center"/>
    </xf>
    <xf numFmtId="0" fontId="8" fillId="3" borderId="0" xfId="8" applyFont="1" applyFill="1" applyAlignment="1">
      <alignment horizontal="right" vertical="center"/>
    </xf>
    <xf numFmtId="0" fontId="24" fillId="3" borderId="0" xfId="8" applyFont="1" applyFill="1" applyAlignment="1">
      <alignment vertical="center"/>
    </xf>
    <xf numFmtId="0" fontId="25" fillId="3" borderId="0" xfId="8" applyFont="1" applyFill="1" applyAlignment="1">
      <alignment horizontal="left" vertical="center"/>
    </xf>
    <xf numFmtId="2" fontId="25" fillId="3" borderId="0" xfId="8" applyNumberFormat="1" applyFont="1" applyFill="1" applyAlignment="1">
      <alignment horizontal="left" vertical="center"/>
    </xf>
    <xf numFmtId="0" fontId="24" fillId="3" borderId="0" xfId="8" applyFont="1" applyFill="1" applyAlignment="1">
      <alignment horizontal="center" vertical="center"/>
    </xf>
    <xf numFmtId="0" fontId="24" fillId="0" borderId="0" xfId="8" applyFont="1" applyFill="1" applyAlignment="1">
      <alignment horizontal="center" vertical="center"/>
    </xf>
    <xf numFmtId="2" fontId="24" fillId="3" borderId="0" xfId="8" applyNumberFormat="1" applyFont="1" applyFill="1" applyAlignment="1">
      <alignment vertical="center"/>
    </xf>
    <xf numFmtId="0" fontId="8" fillId="3" borderId="14" xfId="8" applyFont="1" applyFill="1" applyBorder="1" applyAlignment="1">
      <alignment horizontal="center" vertical="center" wrapText="1"/>
    </xf>
    <xf numFmtId="2" fontId="9" fillId="3" borderId="15" xfId="8" applyNumberFormat="1" applyFont="1" applyFill="1" applyBorder="1" applyAlignment="1">
      <alignment horizontal="center" vertical="center" textRotation="90" wrapText="1"/>
    </xf>
    <xf numFmtId="0" fontId="8" fillId="3" borderId="16" xfId="8" applyFont="1" applyFill="1" applyBorder="1" applyAlignment="1">
      <alignment horizontal="center" vertical="center" textRotation="90" wrapText="1"/>
    </xf>
    <xf numFmtId="0" fontId="9" fillId="0" borderId="14" xfId="8" applyFont="1" applyFill="1" applyBorder="1" applyAlignment="1">
      <alignment horizontal="center" vertical="center" textRotation="90" wrapText="1"/>
    </xf>
    <xf numFmtId="0" fontId="8" fillId="3" borderId="17" xfId="8" applyFont="1" applyFill="1" applyBorder="1" applyAlignment="1">
      <alignment horizontal="center" vertical="center" textRotation="90" wrapText="1"/>
    </xf>
    <xf numFmtId="0" fontId="9" fillId="3" borderId="14" xfId="8" applyFont="1" applyFill="1" applyBorder="1" applyAlignment="1">
      <alignment horizontal="center" vertical="center" textRotation="90" wrapText="1"/>
    </xf>
    <xf numFmtId="0" fontId="8" fillId="3" borderId="9" xfId="8" applyFont="1" applyFill="1" applyBorder="1" applyAlignment="1">
      <alignment vertical="center" wrapText="1"/>
    </xf>
    <xf numFmtId="2" fontId="13" fillId="3" borderId="10" xfId="8" applyNumberFormat="1" applyFont="1" applyFill="1" applyBorder="1" applyAlignment="1">
      <alignment horizontal="center" vertical="center"/>
    </xf>
    <xf numFmtId="9" fontId="11" fillId="3" borderId="10" xfId="16" applyFont="1" applyFill="1" applyBorder="1" applyAlignment="1" applyProtection="1">
      <alignment horizontal="center" vertical="center"/>
    </xf>
    <xf numFmtId="165" fontId="13" fillId="0" borderId="10" xfId="8" applyNumberFormat="1" applyFont="1" applyFill="1" applyBorder="1" applyAlignment="1">
      <alignment horizontal="center" vertical="center"/>
    </xf>
    <xf numFmtId="165" fontId="13" fillId="3" borderId="10" xfId="8" applyNumberFormat="1" applyFont="1" applyFill="1" applyBorder="1" applyAlignment="1">
      <alignment horizontal="center" vertical="center"/>
    </xf>
    <xf numFmtId="9" fontId="11" fillId="3" borderId="11" xfId="16" applyFont="1" applyFill="1" applyBorder="1" applyAlignment="1" applyProtection="1">
      <alignment horizontal="center" vertical="center"/>
    </xf>
    <xf numFmtId="0" fontId="8" fillId="3" borderId="18" xfId="8" applyFont="1" applyFill="1" applyBorder="1" applyAlignment="1">
      <alignment vertical="center" wrapText="1"/>
    </xf>
    <xf numFmtId="2" fontId="13" fillId="3" borderId="4" xfId="8" applyNumberFormat="1" applyFont="1" applyFill="1" applyBorder="1" applyAlignment="1">
      <alignment horizontal="center" vertical="center"/>
    </xf>
    <xf numFmtId="9" fontId="11" fillId="3" borderId="4" xfId="16" applyFont="1" applyFill="1" applyBorder="1" applyAlignment="1" applyProtection="1">
      <alignment horizontal="center" vertical="center"/>
    </xf>
    <xf numFmtId="165" fontId="13" fillId="0" borderId="4" xfId="8" applyNumberFormat="1" applyFont="1" applyFill="1" applyBorder="1" applyAlignment="1">
      <alignment horizontal="center" vertical="center"/>
    </xf>
    <xf numFmtId="165" fontId="13" fillId="3" borderId="4" xfId="8" applyNumberFormat="1" applyFont="1" applyFill="1" applyBorder="1" applyAlignment="1">
      <alignment horizontal="center" vertical="center"/>
    </xf>
    <xf numFmtId="9" fontId="11" fillId="3" borderId="19" xfId="16" applyFont="1" applyFill="1" applyBorder="1" applyAlignment="1" applyProtection="1">
      <alignment horizontal="center" vertical="center"/>
    </xf>
    <xf numFmtId="0" fontId="13" fillId="3" borderId="0" xfId="8" applyFont="1" applyFill="1" applyAlignment="1">
      <alignment vertical="center"/>
    </xf>
    <xf numFmtId="0" fontId="26" fillId="3" borderId="20" xfId="8" applyFont="1" applyFill="1" applyBorder="1" applyAlignment="1">
      <alignment vertical="center"/>
    </xf>
    <xf numFmtId="0" fontId="23" fillId="3" borderId="12" xfId="8" applyFont="1" applyFill="1" applyBorder="1" applyAlignment="1">
      <alignment vertical="center"/>
    </xf>
    <xf numFmtId="2" fontId="26" fillId="3" borderId="13" xfId="8" applyNumberFormat="1" applyFont="1" applyFill="1" applyBorder="1" applyAlignment="1">
      <alignment horizontal="center" vertical="center"/>
    </xf>
    <xf numFmtId="0" fontId="23" fillId="3" borderId="13" xfId="8" applyFont="1" applyFill="1" applyBorder="1" applyAlignment="1">
      <alignment vertical="center"/>
    </xf>
    <xf numFmtId="165" fontId="26" fillId="0" borderId="13" xfId="8" applyNumberFormat="1" applyFont="1" applyFill="1" applyBorder="1" applyAlignment="1">
      <alignment horizontal="center" vertical="center"/>
    </xf>
    <xf numFmtId="165" fontId="26" fillId="3" borderId="13" xfId="8" applyNumberFormat="1" applyFont="1" applyFill="1" applyBorder="1" applyAlignment="1">
      <alignment horizontal="center" vertical="center"/>
    </xf>
    <xf numFmtId="0" fontId="23" fillId="3" borderId="21" xfId="8" applyFont="1" applyFill="1" applyBorder="1" applyAlignment="1">
      <alignment vertical="center"/>
    </xf>
    <xf numFmtId="2" fontId="23" fillId="3" borderId="0" xfId="8" applyNumberFormat="1" applyFont="1" applyFill="1" applyAlignment="1">
      <alignment vertical="center"/>
    </xf>
    <xf numFmtId="0" fontId="23" fillId="0" borderId="0" xfId="8" applyFont="1" applyFill="1" applyAlignment="1">
      <alignment vertical="center"/>
    </xf>
    <xf numFmtId="0" fontId="8" fillId="3" borderId="0" xfId="8" applyFont="1" applyFill="1"/>
    <xf numFmtId="0" fontId="8" fillId="3" borderId="0" xfId="8" applyFont="1" applyFill="1" applyAlignment="1">
      <alignment horizontal="right"/>
    </xf>
    <xf numFmtId="0" fontId="9" fillId="3" borderId="0" xfId="8" applyFont="1" applyFill="1"/>
    <xf numFmtId="0" fontId="9" fillId="3" borderId="4" xfId="8" applyFont="1" applyFill="1" applyBorder="1" applyAlignment="1">
      <alignment horizontal="center" vertical="center" wrapText="1"/>
    </xf>
    <xf numFmtId="0" fontId="9" fillId="3" borderId="4" xfId="8" applyFont="1" applyFill="1" applyBorder="1" applyAlignment="1">
      <alignment horizontal="left" vertical="center" wrapText="1"/>
    </xf>
    <xf numFmtId="2" fontId="9" fillId="3" borderId="4" xfId="8" applyNumberFormat="1" applyFont="1" applyFill="1" applyBorder="1" applyAlignment="1">
      <alignment horizontal="center" vertical="center" wrapText="1"/>
    </xf>
    <xf numFmtId="165" fontId="9" fillId="3" borderId="4" xfId="8" applyNumberFormat="1" applyFont="1" applyFill="1" applyBorder="1" applyAlignment="1">
      <alignment horizontal="center" vertical="center" wrapText="1"/>
    </xf>
    <xf numFmtId="0" fontId="8" fillId="3" borderId="4" xfId="8" applyFont="1" applyFill="1" applyBorder="1" applyAlignment="1">
      <alignment horizontal="left" vertical="center" wrapText="1"/>
    </xf>
    <xf numFmtId="2" fontId="8" fillId="3" borderId="4" xfId="8" applyNumberFormat="1" applyFont="1" applyFill="1" applyBorder="1" applyAlignment="1">
      <alignment horizontal="center" vertical="center" wrapText="1"/>
    </xf>
    <xf numFmtId="1" fontId="8" fillId="3" borderId="4" xfId="8" applyNumberFormat="1" applyFont="1" applyFill="1" applyBorder="1" applyAlignment="1">
      <alignment horizontal="center" vertical="center" wrapText="1"/>
    </xf>
    <xf numFmtId="165" fontId="8" fillId="3" borderId="4" xfId="8" applyNumberFormat="1" applyFont="1" applyFill="1" applyBorder="1" applyAlignment="1">
      <alignment horizontal="center" vertical="center" wrapText="1"/>
    </xf>
    <xf numFmtId="1" fontId="9" fillId="3" borderId="4" xfId="8" applyNumberFormat="1" applyFont="1" applyFill="1" applyBorder="1" applyAlignment="1">
      <alignment horizontal="center" vertical="center" wrapText="1"/>
    </xf>
    <xf numFmtId="165" fontId="9" fillId="3" borderId="4" xfId="8" applyNumberFormat="1" applyFont="1" applyFill="1" applyBorder="1" applyAlignment="1">
      <alignment horizontal="left" vertical="center" wrapText="1"/>
    </xf>
    <xf numFmtId="0" fontId="9" fillId="3" borderId="22" xfId="8" applyFont="1" applyFill="1" applyBorder="1" applyAlignment="1">
      <alignment horizontal="center"/>
    </xf>
    <xf numFmtId="165" fontId="9" fillId="3" borderId="22" xfId="8" applyNumberFormat="1" applyFont="1" applyFill="1" applyBorder="1" applyAlignment="1">
      <alignment horizontal="center"/>
    </xf>
    <xf numFmtId="2" fontId="9" fillId="3" borderId="22" xfId="8" applyNumberFormat="1" applyFont="1" applyFill="1" applyBorder="1" applyAlignment="1">
      <alignment horizontal="center"/>
    </xf>
    <xf numFmtId="0" fontId="9" fillId="3" borderId="23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0" fontId="9" fillId="3" borderId="1" xfId="8" applyFont="1" applyFill="1" applyBorder="1" applyAlignment="1">
      <alignment horizontal="center" vertical="center" wrapText="1"/>
    </xf>
    <xf numFmtId="2" fontId="8" fillId="3" borderId="0" xfId="8" applyNumberFormat="1" applyFont="1" applyFill="1"/>
    <xf numFmtId="0" fontId="9" fillId="3" borderId="0" xfId="5" applyFont="1" applyFill="1" applyBorder="1" applyAlignment="1">
      <alignment horizontal="center" vertical="center" wrapText="1"/>
    </xf>
    <xf numFmtId="2" fontId="9" fillId="3" borderId="0" xfId="5" applyNumberFormat="1" applyFont="1" applyFill="1" applyBorder="1" applyAlignment="1">
      <alignment horizontal="right"/>
    </xf>
    <xf numFmtId="2" fontId="8" fillId="3" borderId="24" xfId="5" applyNumberFormat="1" applyFont="1" applyFill="1" applyBorder="1" applyAlignment="1">
      <alignment vertical="center" wrapText="1"/>
    </xf>
    <xf numFmtId="0" fontId="12" fillId="2" borderId="0" xfId="25" applyFont="1" applyFill="1"/>
    <xf numFmtId="0" fontId="12" fillId="2" borderId="0" xfId="0" applyFont="1" applyFill="1"/>
    <xf numFmtId="0" fontId="9" fillId="2" borderId="0" xfId="25" applyFont="1" applyFill="1" applyAlignment="1">
      <alignment horizontal="center" vertical="center"/>
    </xf>
    <xf numFmtId="0" fontId="8" fillId="2" borderId="26" xfId="22" applyFont="1" applyFill="1" applyBorder="1" applyAlignment="1">
      <alignment horizontal="center" vertical="center" wrapText="1"/>
    </xf>
    <xf numFmtId="0" fontId="8" fillId="2" borderId="23" xfId="22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vertical="center"/>
    </xf>
    <xf numFmtId="0" fontId="12" fillId="2" borderId="26" xfId="0" applyFont="1" applyFill="1" applyBorder="1"/>
    <xf numFmtId="0" fontId="12" fillId="2" borderId="0" xfId="25" applyFont="1" applyFill="1" applyAlignment="1"/>
    <xf numFmtId="0" fontId="28" fillId="2" borderId="0" xfId="0" applyFont="1" applyFill="1" applyAlignment="1">
      <alignment horizontal="right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29" fillId="2" borderId="0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Alignment="1">
      <alignment horizontal="center" vertical="center"/>
    </xf>
    <xf numFmtId="0" fontId="30" fillId="2" borderId="0" xfId="0" applyFont="1" applyFill="1"/>
    <xf numFmtId="0" fontId="8" fillId="2" borderId="0" xfId="0" applyFont="1" applyFill="1"/>
    <xf numFmtId="0" fontId="9" fillId="2" borderId="27" xfId="27" applyNumberFormat="1" applyFont="1" applyFill="1" applyBorder="1" applyAlignment="1">
      <alignment vertical="top" wrapText="1"/>
    </xf>
    <xf numFmtId="0" fontId="9" fillId="2" borderId="27" xfId="27" applyNumberFormat="1" applyFont="1" applyFill="1" applyBorder="1" applyAlignment="1">
      <alignment vertical="top"/>
    </xf>
    <xf numFmtId="0" fontId="8" fillId="2" borderId="27" xfId="27" applyNumberFormat="1" applyFont="1" applyFill="1" applyBorder="1" applyAlignment="1">
      <alignment vertical="top" wrapText="1"/>
    </xf>
    <xf numFmtId="167" fontId="8" fillId="2" borderId="27" xfId="27" applyNumberFormat="1" applyFont="1" applyFill="1" applyBorder="1" applyAlignment="1">
      <alignment horizontal="right" vertical="top"/>
    </xf>
    <xf numFmtId="0" fontId="8" fillId="2" borderId="27" xfId="27" applyNumberFormat="1" applyFont="1" applyFill="1" applyBorder="1" applyAlignment="1">
      <alignment vertical="top"/>
    </xf>
    <xf numFmtId="167" fontId="9" fillId="2" borderId="27" xfId="27" applyNumberFormat="1" applyFont="1" applyFill="1" applyBorder="1" applyAlignment="1">
      <alignment horizontal="right" vertical="top"/>
    </xf>
    <xf numFmtId="168" fontId="9" fillId="2" borderId="27" xfId="27" applyNumberFormat="1" applyFont="1" applyFill="1" applyBorder="1" applyAlignment="1">
      <alignment horizontal="right" vertical="top"/>
    </xf>
    <xf numFmtId="2" fontId="31" fillId="3" borderId="0" xfId="5" applyNumberFormat="1" applyFont="1" applyFill="1" applyAlignment="1">
      <alignment vertical="center" wrapText="1"/>
    </xf>
    <xf numFmtId="2" fontId="32" fillId="3" borderId="0" xfId="5" applyNumberFormat="1" applyFont="1" applyFill="1" applyAlignment="1">
      <alignment vertical="center" wrapText="1"/>
    </xf>
    <xf numFmtId="2" fontId="32" fillId="3" borderId="0" xfId="5" applyNumberFormat="1" applyFont="1" applyFill="1"/>
    <xf numFmtId="2" fontId="31" fillId="3" borderId="0" xfId="5" applyNumberFormat="1" applyFont="1" applyFill="1"/>
    <xf numFmtId="0" fontId="8" fillId="2" borderId="26" xfId="22" applyFont="1" applyFill="1" applyBorder="1" applyAlignment="1">
      <alignment horizontal="center" vertical="center" wrapText="1"/>
    </xf>
    <xf numFmtId="1" fontId="8" fillId="0" borderId="27" xfId="21" applyNumberFormat="1" applyFont="1" applyBorder="1" applyAlignment="1">
      <alignment horizontal="center"/>
    </xf>
    <xf numFmtId="2" fontId="8" fillId="0" borderId="27" xfId="21" applyNumberFormat="1" applyFont="1" applyBorder="1" applyAlignment="1">
      <alignment horizontal="center" vertical="top"/>
    </xf>
    <xf numFmtId="1" fontId="8" fillId="0" borderId="27" xfId="21" applyNumberFormat="1" applyFont="1" applyBorder="1" applyAlignment="1">
      <alignment horizontal="center" vertical="top"/>
    </xf>
    <xf numFmtId="165" fontId="8" fillId="0" borderId="27" xfId="21" applyNumberFormat="1" applyFont="1" applyBorder="1" applyAlignment="1">
      <alignment horizontal="center" vertical="top"/>
    </xf>
    <xf numFmtId="0" fontId="8" fillId="0" borderId="27" xfId="21" applyNumberFormat="1" applyFont="1" applyBorder="1" applyAlignment="1">
      <alignment horizontal="center" vertical="top"/>
    </xf>
    <xf numFmtId="0" fontId="12" fillId="2" borderId="27" xfId="0" applyNumberFormat="1" applyFont="1" applyFill="1" applyBorder="1" applyAlignment="1">
      <alignment vertical="top"/>
    </xf>
    <xf numFmtId="2" fontId="12" fillId="2" borderId="27" xfId="0" applyNumberFormat="1" applyFont="1" applyFill="1" applyBorder="1" applyAlignment="1">
      <alignment horizontal="right" vertical="top"/>
    </xf>
    <xf numFmtId="168" fontId="12" fillId="2" borderId="27" xfId="0" applyNumberFormat="1" applyFont="1" applyFill="1" applyBorder="1" applyAlignment="1">
      <alignment horizontal="right" vertical="top"/>
    </xf>
    <xf numFmtId="0" fontId="12" fillId="2" borderId="27" xfId="0" applyNumberFormat="1" applyFont="1" applyFill="1" applyBorder="1" applyAlignment="1">
      <alignment horizontal="right" vertical="top"/>
    </xf>
    <xf numFmtId="165" fontId="12" fillId="2" borderId="27" xfId="0" applyNumberFormat="1" applyFont="1" applyFill="1" applyBorder="1" applyAlignment="1">
      <alignment horizontal="right" vertical="top"/>
    </xf>
    <xf numFmtId="0" fontId="8" fillId="2" borderId="27" xfId="24" applyFont="1" applyFill="1" applyBorder="1"/>
    <xf numFmtId="167" fontId="12" fillId="2" borderId="27" xfId="0" applyNumberFormat="1" applyFont="1" applyFill="1" applyBorder="1" applyAlignment="1">
      <alignment horizontal="right" vertical="top"/>
    </xf>
    <xf numFmtId="2" fontId="33" fillId="2" borderId="27" xfId="0" applyNumberFormat="1" applyFont="1" applyFill="1" applyBorder="1" applyAlignment="1">
      <alignment horizontal="right" vertical="top"/>
    </xf>
    <xf numFmtId="168" fontId="33" fillId="2" borderId="27" xfId="0" applyNumberFormat="1" applyFont="1" applyFill="1" applyBorder="1" applyAlignment="1">
      <alignment horizontal="right" vertical="top"/>
    </xf>
    <xf numFmtId="0" fontId="33" fillId="2" borderId="27" xfId="0" applyNumberFormat="1" applyFont="1" applyFill="1" applyBorder="1" applyAlignment="1">
      <alignment horizontal="right" vertical="top"/>
    </xf>
    <xf numFmtId="165" fontId="33" fillId="2" borderId="27" xfId="0" applyNumberFormat="1" applyFont="1" applyFill="1" applyBorder="1" applyAlignment="1">
      <alignment horizontal="right" vertical="top"/>
    </xf>
    <xf numFmtId="167" fontId="33" fillId="2" borderId="27" xfId="0" applyNumberFormat="1" applyFont="1" applyFill="1" applyBorder="1" applyAlignment="1">
      <alignment horizontal="right" vertical="top"/>
    </xf>
    <xf numFmtId="0" fontId="9" fillId="3" borderId="4" xfId="8" applyFont="1" applyFill="1" applyBorder="1" applyAlignment="1">
      <alignment horizontal="center" vertical="center" wrapText="1"/>
    </xf>
    <xf numFmtId="0" fontId="21" fillId="3" borderId="0" xfId="8" applyFont="1" applyFill="1" applyAlignment="1">
      <alignment horizontal="center" vertical="center"/>
    </xf>
    <xf numFmtId="0" fontId="34" fillId="3" borderId="0" xfId="8" applyFont="1" applyFill="1" applyAlignment="1">
      <alignment horizontal="center" vertical="center"/>
    </xf>
    <xf numFmtId="0" fontId="21" fillId="3" borderId="0" xfId="8" applyFont="1" applyFill="1" applyAlignment="1">
      <alignment vertical="center"/>
    </xf>
    <xf numFmtId="0" fontId="8" fillId="2" borderId="26" xfId="22" applyFont="1" applyFill="1" applyBorder="1" applyAlignment="1">
      <alignment horizontal="center" vertical="center" wrapText="1"/>
    </xf>
    <xf numFmtId="2" fontId="9" fillId="3" borderId="27" xfId="8" applyNumberFormat="1" applyFont="1" applyFill="1" applyBorder="1" applyAlignment="1">
      <alignment horizontal="center" vertical="center" wrapText="1"/>
    </xf>
    <xf numFmtId="1" fontId="8" fillId="3" borderId="27" xfId="8" applyNumberFormat="1" applyFont="1" applyFill="1" applyBorder="1" applyAlignment="1">
      <alignment horizontal="center" vertical="center" wrapText="1"/>
    </xf>
    <xf numFmtId="1" fontId="9" fillId="3" borderId="27" xfId="8" applyNumberFormat="1" applyFont="1" applyFill="1" applyBorder="1" applyAlignment="1">
      <alignment horizontal="center" vertical="center" wrapText="1"/>
    </xf>
    <xf numFmtId="0" fontId="8" fillId="3" borderId="27" xfId="8" applyFont="1" applyFill="1" applyBorder="1" applyAlignment="1">
      <alignment horizontal="center" vertical="center" wrapText="1"/>
    </xf>
    <xf numFmtId="0" fontId="9" fillId="3" borderId="27" xfId="8" applyFont="1" applyFill="1" applyBorder="1" applyAlignment="1">
      <alignment horizontal="left" vertical="center" wrapText="1"/>
    </xf>
    <xf numFmtId="165" fontId="8" fillId="3" borderId="27" xfId="8" applyNumberFormat="1" applyFont="1" applyFill="1" applyBorder="1" applyAlignment="1">
      <alignment horizontal="center" vertical="center" wrapText="1"/>
    </xf>
    <xf numFmtId="2" fontId="9" fillId="3" borderId="36" xfId="8" applyNumberFormat="1" applyFont="1" applyFill="1" applyBorder="1" applyAlignment="1">
      <alignment horizontal="center"/>
    </xf>
    <xf numFmtId="0" fontId="9" fillId="3" borderId="15" xfId="8" applyFont="1" applyFill="1" applyBorder="1" applyAlignment="1">
      <alignment horizontal="center" vertical="center" textRotation="90" wrapText="1"/>
    </xf>
    <xf numFmtId="165" fontId="8" fillId="0" borderId="10" xfId="8" applyNumberFormat="1" applyFont="1" applyFill="1" applyBorder="1" applyAlignment="1">
      <alignment horizontal="center" vertical="center"/>
    </xf>
    <xf numFmtId="165" fontId="8" fillId="0" borderId="27" xfId="8" applyNumberFormat="1" applyFont="1" applyFill="1" applyBorder="1" applyAlignment="1">
      <alignment horizontal="center" vertical="center"/>
    </xf>
    <xf numFmtId="165" fontId="35" fillId="0" borderId="27" xfId="8" applyNumberFormat="1" applyFont="1" applyFill="1" applyBorder="1" applyAlignment="1">
      <alignment horizontal="center" vertical="center"/>
    </xf>
    <xf numFmtId="165" fontId="23" fillId="0" borderId="13" xfId="8" applyNumberFormat="1" applyFont="1" applyFill="1" applyBorder="1" applyAlignment="1">
      <alignment horizontal="center" vertical="center"/>
    </xf>
    <xf numFmtId="1" fontId="8" fillId="0" borderId="27" xfId="28" applyNumberFormat="1" applyFont="1" applyFill="1" applyBorder="1" applyAlignment="1">
      <alignment horizontal="center"/>
    </xf>
    <xf numFmtId="2" fontId="8" fillId="0" borderId="27" xfId="28" applyNumberFormat="1" applyFont="1" applyFill="1" applyBorder="1" applyAlignment="1">
      <alignment horizontal="center" vertical="top"/>
    </xf>
    <xf numFmtId="1" fontId="8" fillId="0" borderId="27" xfId="28" applyNumberFormat="1" applyFont="1" applyFill="1" applyBorder="1" applyAlignment="1">
      <alignment horizontal="center" vertical="top"/>
    </xf>
    <xf numFmtId="165" fontId="8" fillId="0" borderId="27" xfId="28" applyNumberFormat="1" applyFont="1" applyFill="1" applyBorder="1" applyAlignment="1">
      <alignment horizontal="center" vertical="top"/>
    </xf>
    <xf numFmtId="0" fontId="8" fillId="0" borderId="27" xfId="28" applyNumberFormat="1" applyFont="1" applyFill="1" applyBorder="1" applyAlignment="1">
      <alignment horizontal="center" vertical="top"/>
    </xf>
    <xf numFmtId="1" fontId="8" fillId="0" borderId="38" xfId="28" applyNumberFormat="1" applyFont="1" applyFill="1" applyBorder="1" applyAlignment="1">
      <alignment horizontal="center"/>
    </xf>
    <xf numFmtId="2" fontId="8" fillId="0" borderId="38" xfId="28" applyNumberFormat="1" applyFont="1" applyFill="1" applyBorder="1" applyAlignment="1">
      <alignment horizontal="center" vertical="top"/>
    </xf>
    <xf numFmtId="1" fontId="8" fillId="0" borderId="38" xfId="28" applyNumberFormat="1" applyFont="1" applyFill="1" applyBorder="1" applyAlignment="1">
      <alignment horizontal="center" vertical="top"/>
    </xf>
    <xf numFmtId="165" fontId="8" fillId="0" borderId="38" xfId="28" applyNumberFormat="1" applyFont="1" applyFill="1" applyBorder="1" applyAlignment="1">
      <alignment horizontal="center" vertical="top"/>
    </xf>
    <xf numFmtId="3" fontId="8" fillId="0" borderId="38" xfId="28" applyNumberFormat="1" applyFont="1" applyFill="1" applyBorder="1" applyAlignment="1">
      <alignment horizontal="center"/>
    </xf>
    <xf numFmtId="0" fontId="8" fillId="0" borderId="38" xfId="28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 wrapText="1"/>
    </xf>
    <xf numFmtId="0" fontId="37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9" fontId="11" fillId="2" borderId="31" xfId="0" applyNumberFormat="1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1" fillId="2" borderId="29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8" fillId="2" borderId="26" xfId="21" applyNumberFormat="1" applyFont="1" applyFill="1" applyBorder="1" applyAlignment="1">
      <alignment horizontal="center" vertical="center" wrapText="1"/>
    </xf>
    <xf numFmtId="1" fontId="8" fillId="2" borderId="26" xfId="21" applyNumberFormat="1" applyFont="1" applyFill="1" applyBorder="1" applyAlignment="1">
      <alignment horizontal="center"/>
    </xf>
    <xf numFmtId="165" fontId="8" fillId="2" borderId="26" xfId="21" applyNumberFormat="1" applyFont="1" applyFill="1" applyBorder="1" applyAlignment="1">
      <alignment horizontal="center" vertical="top"/>
    </xf>
    <xf numFmtId="3" fontId="8" fillId="2" borderId="26" xfId="21" applyNumberFormat="1" applyFont="1" applyFill="1" applyBorder="1" applyAlignment="1">
      <alignment horizontal="center" vertical="top"/>
    </xf>
    <xf numFmtId="2" fontId="8" fillId="2" borderId="26" xfId="21" applyNumberFormat="1" applyFont="1" applyFill="1" applyBorder="1" applyAlignment="1">
      <alignment horizontal="center" vertical="top"/>
    </xf>
    <xf numFmtId="1" fontId="8" fillId="2" borderId="26" xfId="21" applyNumberFormat="1" applyFont="1" applyFill="1" applyBorder="1" applyAlignment="1">
      <alignment horizontal="center" vertical="top"/>
    </xf>
    <xf numFmtId="0" fontId="8" fillId="2" borderId="26" xfId="21" applyNumberFormat="1" applyFont="1" applyFill="1" applyBorder="1" applyAlignment="1">
      <alignment horizontal="center" vertical="top"/>
    </xf>
    <xf numFmtId="4" fontId="8" fillId="2" borderId="26" xfId="21" applyNumberFormat="1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28" fillId="2" borderId="27" xfId="21" applyNumberFormat="1" applyFont="1" applyFill="1" applyBorder="1" applyAlignment="1">
      <alignment horizontal="center" vertical="center" wrapText="1"/>
    </xf>
    <xf numFmtId="0" fontId="28" fillId="2" borderId="27" xfId="21" applyNumberFormat="1" applyFont="1" applyFill="1" applyBorder="1" applyAlignment="1">
      <alignment horizontal="right" vertical="top"/>
    </xf>
    <xf numFmtId="1" fontId="8" fillId="2" borderId="38" xfId="28" applyNumberFormat="1" applyFont="1" applyFill="1" applyBorder="1" applyAlignment="1">
      <alignment horizontal="center" vertical="center"/>
    </xf>
    <xf numFmtId="2" fontId="8" fillId="2" borderId="39" xfId="28" applyNumberFormat="1" applyFont="1" applyFill="1" applyBorder="1" applyAlignment="1">
      <alignment horizontal="center" vertical="center" wrapText="1"/>
    </xf>
    <xf numFmtId="2" fontId="28" fillId="2" borderId="27" xfId="21" applyNumberFormat="1" applyFont="1" applyFill="1" applyBorder="1" applyAlignment="1">
      <alignment horizontal="center" vertical="center" wrapText="1"/>
    </xf>
    <xf numFmtId="2" fontId="28" fillId="2" borderId="35" xfId="0" applyNumberFormat="1" applyFont="1" applyFill="1" applyBorder="1" applyAlignment="1">
      <alignment horizontal="center" vertical="center" wrapText="1"/>
    </xf>
    <xf numFmtId="0" fontId="8" fillId="2" borderId="38" xfId="28" applyNumberFormat="1" applyFont="1" applyFill="1" applyBorder="1" applyAlignment="1">
      <alignment horizontal="center" vertical="top"/>
    </xf>
    <xf numFmtId="166" fontId="8" fillId="2" borderId="39" xfId="28" applyNumberFormat="1" applyFont="1" applyFill="1" applyBorder="1" applyAlignment="1">
      <alignment horizontal="center"/>
    </xf>
    <xf numFmtId="9" fontId="28" fillId="2" borderId="27" xfId="20" applyFont="1" applyFill="1" applyBorder="1" applyAlignment="1">
      <alignment horizontal="center"/>
    </xf>
    <xf numFmtId="0" fontId="30" fillId="2" borderId="27" xfId="0" applyFont="1" applyFill="1" applyBorder="1"/>
    <xf numFmtId="4" fontId="8" fillId="2" borderId="39" xfId="28" applyNumberFormat="1" applyFont="1" applyFill="1" applyBorder="1" applyAlignment="1">
      <alignment horizontal="center" vertical="center" wrapText="1"/>
    </xf>
    <xf numFmtId="1" fontId="8" fillId="2" borderId="27" xfId="21" applyNumberFormat="1" applyFont="1" applyFill="1" applyBorder="1" applyAlignment="1">
      <alignment horizontal="center" vertical="center"/>
    </xf>
    <xf numFmtId="2" fontId="8" fillId="2" borderId="35" xfId="21" applyNumberFormat="1" applyFont="1" applyFill="1" applyBorder="1" applyAlignment="1">
      <alignment horizontal="center" vertical="center" wrapText="1"/>
    </xf>
    <xf numFmtId="0" fontId="8" fillId="2" borderId="27" xfId="21" applyNumberFormat="1" applyFont="1" applyFill="1" applyBorder="1" applyAlignment="1">
      <alignment horizontal="center" vertical="top"/>
    </xf>
    <xf numFmtId="166" fontId="8" fillId="2" borderId="35" xfId="21" applyNumberFormat="1" applyFont="1" applyFill="1" applyBorder="1" applyAlignment="1">
      <alignment horizontal="center"/>
    </xf>
    <xf numFmtId="3" fontId="8" fillId="2" borderId="38" xfId="28" applyNumberFormat="1" applyFont="1" applyFill="1" applyBorder="1" applyAlignment="1">
      <alignment horizontal="center" vertical="center"/>
    </xf>
    <xf numFmtId="1" fontId="8" fillId="2" borderId="39" xfId="28" applyNumberFormat="1" applyFont="1" applyFill="1" applyBorder="1" applyAlignment="1">
      <alignment horizontal="center" vertical="center" wrapText="1"/>
    </xf>
    <xf numFmtId="1" fontId="28" fillId="2" borderId="27" xfId="21" applyNumberFormat="1" applyFont="1" applyFill="1" applyBorder="1" applyAlignment="1">
      <alignment horizontal="center" vertical="center" wrapText="1"/>
    </xf>
    <xf numFmtId="3" fontId="8" fillId="2" borderId="39" xfId="28" applyNumberFormat="1" applyFont="1" applyFill="1" applyBorder="1" applyAlignment="1">
      <alignment horizontal="center" vertical="center" wrapText="1"/>
    </xf>
    <xf numFmtId="9" fontId="8" fillId="2" borderId="39" xfId="20" applyFont="1" applyFill="1" applyBorder="1" applyAlignment="1">
      <alignment horizontal="center"/>
    </xf>
    <xf numFmtId="0" fontId="28" fillId="2" borderId="27" xfId="21" applyNumberFormat="1" applyFont="1" applyFill="1" applyBorder="1" applyAlignment="1">
      <alignment horizontal="center" vertical="top"/>
    </xf>
    <xf numFmtId="3" fontId="28" fillId="2" borderId="27" xfId="21" applyNumberFormat="1" applyFont="1" applyFill="1" applyBorder="1" applyAlignment="1">
      <alignment horizontal="center" vertical="center" wrapText="1"/>
    </xf>
    <xf numFmtId="165" fontId="28" fillId="2" borderId="27" xfId="21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9" fillId="2" borderId="0" xfId="3" applyFont="1" applyFill="1" applyAlignment="1">
      <alignment wrapText="1"/>
    </xf>
    <xf numFmtId="0" fontId="8" fillId="2" borderId="0" xfId="19" applyFont="1" applyFill="1"/>
    <xf numFmtId="1" fontId="8" fillId="2" borderId="27" xfId="19" applyNumberFormat="1" applyFont="1" applyFill="1" applyBorder="1" applyAlignment="1">
      <alignment horizontal="right"/>
    </xf>
    <xf numFmtId="3" fontId="8" fillId="2" borderId="27" xfId="19" applyNumberFormat="1" applyFont="1" applyFill="1" applyBorder="1" applyAlignment="1">
      <alignment horizontal="right"/>
    </xf>
    <xf numFmtId="0" fontId="8" fillId="2" borderId="38" xfId="19" applyNumberFormat="1" applyFont="1" applyFill="1" applyBorder="1" applyAlignment="1">
      <alignment horizontal="center" vertical="center" wrapText="1"/>
    </xf>
    <xf numFmtId="0" fontId="8" fillId="2" borderId="38" xfId="19" applyNumberFormat="1" applyFont="1" applyFill="1" applyBorder="1" applyAlignment="1">
      <alignment horizontal="center"/>
    </xf>
    <xf numFmtId="2" fontId="8" fillId="2" borderId="38" xfId="19" applyNumberFormat="1" applyFont="1" applyFill="1" applyBorder="1" applyAlignment="1">
      <alignment horizontal="center"/>
    </xf>
    <xf numFmtId="166" fontId="8" fillId="2" borderId="38" xfId="19" applyNumberFormat="1" applyFont="1" applyFill="1" applyBorder="1" applyAlignment="1">
      <alignment horizontal="right"/>
    </xf>
    <xf numFmtId="166" fontId="8" fillId="2" borderId="38" xfId="19" applyNumberFormat="1" applyFont="1" applyFill="1" applyBorder="1" applyAlignment="1">
      <alignment horizontal="center"/>
    </xf>
    <xf numFmtId="165" fontId="8" fillId="2" borderId="38" xfId="19" applyNumberFormat="1" applyFont="1" applyFill="1" applyBorder="1" applyAlignment="1">
      <alignment horizontal="center"/>
    </xf>
    <xf numFmtId="1" fontId="8" fillId="2" borderId="38" xfId="19" applyNumberFormat="1" applyFont="1" applyFill="1" applyBorder="1" applyAlignment="1">
      <alignment horizontal="center"/>
    </xf>
    <xf numFmtId="169" fontId="8" fillId="2" borderId="38" xfId="19" applyNumberFormat="1" applyFont="1" applyFill="1" applyBorder="1" applyAlignment="1">
      <alignment horizontal="center"/>
    </xf>
    <xf numFmtId="9" fontId="8" fillId="2" borderId="38" xfId="20" applyFont="1" applyFill="1" applyBorder="1" applyAlignment="1">
      <alignment horizontal="right"/>
    </xf>
    <xf numFmtId="9" fontId="8" fillId="2" borderId="0" xfId="20" applyFont="1" applyFill="1"/>
    <xf numFmtId="9" fontId="8" fillId="2" borderId="38" xfId="20" applyFont="1" applyFill="1" applyBorder="1" applyAlignment="1">
      <alignment horizontal="center"/>
    </xf>
    <xf numFmtId="4" fontId="8" fillId="2" borderId="38" xfId="19" applyNumberFormat="1" applyFont="1" applyFill="1" applyBorder="1" applyAlignment="1">
      <alignment horizontal="center"/>
    </xf>
    <xf numFmtId="0" fontId="11" fillId="4" borderId="0" xfId="3" applyNumberFormat="1" applyFont="1" applyFill="1" applyAlignment="1">
      <alignment horizontal="left"/>
    </xf>
    <xf numFmtId="0" fontId="38" fillId="0" borderId="0" xfId="24" applyFont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8" fillId="5" borderId="0" xfId="0" applyFont="1" applyFill="1" applyAlignment="1">
      <alignment horizontal="center" vertical="center"/>
    </xf>
    <xf numFmtId="0" fontId="12" fillId="5" borderId="0" xfId="0" applyFont="1" applyFill="1"/>
    <xf numFmtId="0" fontId="8" fillId="5" borderId="0" xfId="0" applyFont="1" applyFill="1" applyAlignment="1">
      <alignment horizontal="left"/>
    </xf>
    <xf numFmtId="0" fontId="29" fillId="5" borderId="0" xfId="0" applyFont="1" applyFill="1" applyAlignment="1">
      <alignment horizontal="center" vertical="center"/>
    </xf>
    <xf numFmtId="0" fontId="29" fillId="5" borderId="0" xfId="0" applyNumberFormat="1" applyFont="1" applyFill="1" applyBorder="1" applyAlignment="1">
      <alignment horizontal="center" vertical="center"/>
    </xf>
    <xf numFmtId="0" fontId="29" fillId="5" borderId="0" xfId="0" applyNumberFormat="1" applyFont="1" applyFill="1" applyAlignment="1">
      <alignment horizontal="center" vertical="center"/>
    </xf>
    <xf numFmtId="1" fontId="8" fillId="5" borderId="26" xfId="21" applyNumberFormat="1" applyFont="1" applyFill="1" applyBorder="1" applyAlignment="1">
      <alignment horizontal="center"/>
    </xf>
    <xf numFmtId="0" fontId="8" fillId="5" borderId="26" xfId="21" applyNumberFormat="1" applyFont="1" applyFill="1" applyBorder="1" applyAlignment="1">
      <alignment vertical="top" wrapText="1"/>
    </xf>
    <xf numFmtId="0" fontId="12" fillId="5" borderId="25" xfId="0" applyNumberFormat="1" applyFont="1" applyFill="1" applyBorder="1" applyAlignment="1">
      <alignment vertical="top" wrapText="1"/>
    </xf>
    <xf numFmtId="0" fontId="12" fillId="5" borderId="0" xfId="0" applyFont="1" applyFill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8" fillId="2" borderId="26" xfId="22" applyFont="1" applyFill="1" applyBorder="1" applyAlignment="1">
      <alignment horizontal="center" vertical="center" wrapText="1"/>
    </xf>
    <xf numFmtId="0" fontId="8" fillId="2" borderId="25" xfId="22" applyFont="1" applyFill="1" applyBorder="1" applyAlignment="1">
      <alignment horizontal="center" vertical="center" wrapText="1"/>
    </xf>
    <xf numFmtId="0" fontId="8" fillId="2" borderId="23" xfId="22" applyFont="1" applyFill="1" applyBorder="1" applyAlignment="1">
      <alignment horizontal="center" vertical="center" wrapText="1"/>
    </xf>
    <xf numFmtId="0" fontId="8" fillId="2" borderId="2" xfId="22" applyFont="1" applyFill="1" applyBorder="1" applyAlignment="1">
      <alignment horizontal="center" vertical="center" wrapText="1"/>
    </xf>
    <xf numFmtId="0" fontId="8" fillId="2" borderId="3" xfId="22" applyFont="1" applyFill="1" applyBorder="1" applyAlignment="1">
      <alignment horizontal="center" vertical="center" wrapText="1"/>
    </xf>
    <xf numFmtId="0" fontId="12" fillId="2" borderId="0" xfId="25" applyFont="1" applyFill="1" applyAlignment="1">
      <alignment horizontal="right"/>
    </xf>
    <xf numFmtId="0" fontId="9" fillId="2" borderId="7" xfId="25" applyFont="1" applyFill="1" applyBorder="1" applyAlignment="1">
      <alignment horizontal="center" vertical="center" wrapText="1"/>
    </xf>
    <xf numFmtId="0" fontId="8" fillId="2" borderId="5" xfId="22" applyFont="1" applyFill="1" applyBorder="1" applyAlignment="1">
      <alignment horizontal="center" vertical="center" wrapText="1"/>
    </xf>
    <xf numFmtId="0" fontId="9" fillId="2" borderId="26" xfId="21" applyFont="1" applyFill="1" applyBorder="1"/>
    <xf numFmtId="0" fontId="9" fillId="2" borderId="26" xfId="21" applyFont="1" applyFill="1" applyBorder="1" applyAlignment="1">
      <alignment indent="1"/>
    </xf>
    <xf numFmtId="0" fontId="8" fillId="2" borderId="26" xfId="21" applyNumberFormat="1" applyFont="1" applyFill="1" applyBorder="1" applyAlignment="1">
      <alignment horizontal="center" vertical="center" wrapText="1"/>
    </xf>
    <xf numFmtId="0" fontId="8" fillId="2" borderId="2" xfId="21" applyNumberFormat="1" applyFont="1" applyFill="1" applyBorder="1" applyAlignment="1">
      <alignment horizontal="center" vertical="center" wrapText="1"/>
    </xf>
    <xf numFmtId="0" fontId="8" fillId="2" borderId="5" xfId="21" applyNumberFormat="1" applyFont="1" applyFill="1" applyBorder="1" applyAlignment="1">
      <alignment horizontal="center" vertical="center" wrapText="1"/>
    </xf>
    <xf numFmtId="0" fontId="8" fillId="5" borderId="2" xfId="21" applyNumberFormat="1" applyFont="1" applyFill="1" applyBorder="1" applyAlignment="1">
      <alignment horizontal="center" vertical="center" wrapText="1"/>
    </xf>
    <xf numFmtId="0" fontId="8" fillId="5" borderId="6" xfId="2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wrapText="1"/>
    </xf>
    <xf numFmtId="0" fontId="9" fillId="2" borderId="0" xfId="0" applyNumberFormat="1" applyFont="1" applyFill="1" applyBorder="1" applyAlignment="1">
      <alignment horizontal="center" wrapText="1"/>
    </xf>
    <xf numFmtId="0" fontId="9" fillId="2" borderId="0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Border="1" applyAlignment="1">
      <alignment horizontal="center" vertical="center" wrapText="1"/>
    </xf>
    <xf numFmtId="0" fontId="28" fillId="2" borderId="27" xfId="21" applyNumberFormat="1" applyFont="1" applyFill="1" applyBorder="1" applyAlignment="1">
      <alignment horizontal="center" vertical="top"/>
    </xf>
    <xf numFmtId="0" fontId="28" fillId="2" borderId="27" xfId="21" applyNumberFormat="1" applyFont="1" applyFill="1" applyBorder="1" applyAlignment="1">
      <alignment horizontal="center"/>
    </xf>
    <xf numFmtId="0" fontId="28" fillId="2" borderId="27" xfId="21" applyNumberFormat="1" applyFont="1" applyFill="1" applyBorder="1" applyAlignment="1">
      <alignment horizontal="center" vertical="center" wrapText="1"/>
    </xf>
    <xf numFmtId="0" fontId="28" fillId="2" borderId="2" xfId="21" applyNumberFormat="1" applyFont="1" applyFill="1" applyBorder="1" applyAlignment="1">
      <alignment horizontal="center" vertical="center" wrapText="1"/>
    </xf>
    <xf numFmtId="0" fontId="28" fillId="2" borderId="5" xfId="2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38" xfId="19" applyNumberFormat="1" applyFont="1" applyFill="1" applyBorder="1" applyAlignment="1">
      <alignment horizontal="center"/>
    </xf>
    <xf numFmtId="0" fontId="8" fillId="2" borderId="0" xfId="19" applyNumberFormat="1" applyFont="1" applyFill="1" applyAlignment="1">
      <alignment horizontal="center"/>
    </xf>
    <xf numFmtId="0" fontId="8" fillId="2" borderId="37" xfId="19" applyNumberFormat="1" applyFont="1" applyFill="1" applyBorder="1" applyAlignment="1">
      <alignment horizontal="center" vertical="center" wrapText="1"/>
    </xf>
    <xf numFmtId="0" fontId="8" fillId="2" borderId="6" xfId="19" applyNumberFormat="1" applyFont="1" applyFill="1" applyBorder="1" applyAlignment="1">
      <alignment horizontal="center" vertical="center" wrapText="1"/>
    </xf>
    <xf numFmtId="0" fontId="8" fillId="2" borderId="7" xfId="19" applyNumberFormat="1" applyFont="1" applyFill="1" applyBorder="1" applyAlignment="1">
      <alignment horizontal="center" vertical="center" wrapText="1"/>
    </xf>
    <xf numFmtId="0" fontId="8" fillId="2" borderId="8" xfId="19" applyNumberFormat="1" applyFont="1" applyFill="1" applyBorder="1" applyAlignment="1">
      <alignment horizontal="center" vertical="center" wrapText="1"/>
    </xf>
    <xf numFmtId="0" fontId="8" fillId="2" borderId="38" xfId="19" applyNumberFormat="1" applyFont="1" applyFill="1" applyBorder="1" applyAlignment="1">
      <alignment horizontal="center" vertical="center" wrapText="1"/>
    </xf>
    <xf numFmtId="0" fontId="8" fillId="2" borderId="5" xfId="19" applyNumberFormat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wrapText="1"/>
    </xf>
    <xf numFmtId="0" fontId="9" fillId="2" borderId="0" xfId="19" applyNumberFormat="1" applyFont="1" applyFill="1" applyAlignment="1">
      <alignment horizontal="center" wrapText="1"/>
    </xf>
    <xf numFmtId="0" fontId="8" fillId="2" borderId="27" xfId="19" applyFont="1" applyFill="1" applyBorder="1"/>
    <xf numFmtId="0" fontId="9" fillId="3" borderId="4" xfId="8" applyFont="1" applyFill="1" applyBorder="1" applyAlignment="1">
      <alignment horizontal="center" vertical="center" wrapText="1"/>
    </xf>
    <xf numFmtId="0" fontId="9" fillId="3" borderId="4" xfId="8" applyFont="1" applyFill="1" applyBorder="1" applyAlignment="1">
      <alignment horizontal="center"/>
    </xf>
    <xf numFmtId="0" fontId="9" fillId="2" borderId="27" xfId="27" applyNumberFormat="1" applyFont="1" applyFill="1" applyBorder="1" applyAlignment="1">
      <alignment vertical="top" wrapText="1"/>
    </xf>
    <xf numFmtId="0" fontId="9" fillId="3" borderId="0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13" fillId="3" borderId="0" xfId="8" applyFont="1" applyFill="1" applyBorder="1" applyAlignment="1">
      <alignment horizontal="center" vertical="center" wrapText="1"/>
    </xf>
  </cellXfs>
  <cellStyles count="29">
    <cellStyle name="Обычный" xfId="0" builtinId="0"/>
    <cellStyle name="Обычный 10" xfId="24"/>
    <cellStyle name="Обычный 19" xfId="25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Лист2" xfId="28"/>
    <cellStyle name="Обычный_Лист3" xfId="27"/>
    <cellStyle name="Обычный_нетто" xfId="23"/>
    <cellStyle name="Обычный_ПЭЦ" xfId="19"/>
    <cellStyle name="Обычный_структура" xfId="22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Процентный 6" xfId="26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MK15"/>
  <sheetViews>
    <sheetView view="pageBreakPreview" zoomScale="60" zoomScaleNormal="100" workbookViewId="0">
      <selection activeCell="B2" sqref="B2:G2"/>
    </sheetView>
  </sheetViews>
  <sheetFormatPr defaultColWidth="8.85546875" defaultRowHeight="16.5" x14ac:dyDescent="0.3"/>
  <cols>
    <col min="1" max="1" width="3" style="188" customWidth="1"/>
    <col min="2" max="2" width="52.85546875" style="188" customWidth="1"/>
    <col min="3" max="3" width="9.140625" style="188" customWidth="1"/>
    <col min="4" max="4" width="9.85546875" style="188" customWidth="1"/>
    <col min="5" max="5" width="9.7109375" style="188" customWidth="1"/>
    <col min="6" max="6" width="17.42578125" style="188" customWidth="1"/>
    <col min="7" max="7" width="37.42578125" style="188" customWidth="1"/>
    <col min="8" max="1025" width="9.140625" style="188" customWidth="1"/>
    <col min="1026" max="16384" width="8.85546875" style="129"/>
  </cols>
  <sheetData>
    <row r="2" spans="2:8" s="188" customFormat="1" ht="42.6" customHeight="1" x14ac:dyDescent="0.25">
      <c r="B2" s="278" t="s">
        <v>426</v>
      </c>
      <c r="C2" s="278"/>
      <c r="D2" s="278"/>
      <c r="E2" s="278"/>
      <c r="F2" s="278"/>
      <c r="G2" s="278"/>
    </row>
    <row r="3" spans="2:8" s="188" customFormat="1" x14ac:dyDescent="0.25">
      <c r="B3" s="279" t="s">
        <v>73</v>
      </c>
      <c r="C3" s="279"/>
      <c r="D3" s="279"/>
      <c r="E3" s="279"/>
      <c r="F3" s="279"/>
      <c r="G3" s="279"/>
      <c r="H3" s="189"/>
    </row>
    <row r="4" spans="2:8" s="188" customFormat="1" ht="42" customHeight="1" thickBot="1" x14ac:dyDescent="0.3">
      <c r="B4" s="190" t="s">
        <v>63</v>
      </c>
      <c r="C4" s="191" t="s">
        <v>64</v>
      </c>
      <c r="D4" s="191" t="s">
        <v>65</v>
      </c>
      <c r="E4" s="191" t="s">
        <v>66</v>
      </c>
      <c r="F4" s="192" t="s">
        <v>67</v>
      </c>
      <c r="G4" s="193" t="s">
        <v>68</v>
      </c>
    </row>
    <row r="5" spans="2:8" s="188" customFormat="1" ht="40.5" customHeight="1" thickBot="1" x14ac:dyDescent="0.3">
      <c r="B5" s="194" t="s">
        <v>552</v>
      </c>
      <c r="C5" s="195">
        <v>90</v>
      </c>
      <c r="D5" s="195">
        <v>92</v>
      </c>
      <c r="E5" s="195">
        <v>383</v>
      </c>
      <c r="F5" s="195">
        <v>2720</v>
      </c>
      <c r="G5" s="276" t="s">
        <v>427</v>
      </c>
    </row>
    <row r="6" spans="2:8" s="188" customFormat="1" ht="51.75" customHeight="1" thickBot="1" x14ac:dyDescent="0.3">
      <c r="B6" s="196" t="s">
        <v>428</v>
      </c>
      <c r="C6" s="197">
        <v>0.13</v>
      </c>
      <c r="D6" s="197">
        <v>0.3</v>
      </c>
      <c r="E6" s="197">
        <v>0.56999999999999995</v>
      </c>
      <c r="F6" s="197">
        <v>1</v>
      </c>
      <c r="G6" s="277"/>
    </row>
    <row r="7" spans="2:8" s="188" customFormat="1" ht="40.15" customHeight="1" thickBot="1" x14ac:dyDescent="0.3">
      <c r="B7" s="196" t="s">
        <v>553</v>
      </c>
      <c r="C7" s="198">
        <v>76</v>
      </c>
      <c r="D7" s="198">
        <v>85</v>
      </c>
      <c r="E7" s="198">
        <v>370</v>
      </c>
      <c r="F7" s="198">
        <v>2550</v>
      </c>
      <c r="G7" s="276" t="s">
        <v>429</v>
      </c>
    </row>
    <row r="8" spans="2:8" s="188" customFormat="1" ht="50.25" thickBot="1" x14ac:dyDescent="0.3">
      <c r="B8" s="196" t="s">
        <v>69</v>
      </c>
      <c r="C8" s="197">
        <v>0.12</v>
      </c>
      <c r="D8" s="197">
        <v>0.3</v>
      </c>
      <c r="E8" s="197">
        <v>0.57999999999999996</v>
      </c>
      <c r="F8" s="197">
        <v>1</v>
      </c>
      <c r="G8" s="280"/>
    </row>
    <row r="9" spans="2:8" s="188" customFormat="1" ht="75" customHeight="1" thickBot="1" x14ac:dyDescent="0.3">
      <c r="B9" s="199" t="s">
        <v>430</v>
      </c>
      <c r="C9" s="198" t="s">
        <v>70</v>
      </c>
      <c r="D9" s="198" t="s">
        <v>71</v>
      </c>
      <c r="E9" s="198" t="s">
        <v>72</v>
      </c>
      <c r="F9" s="200"/>
      <c r="G9" s="277"/>
    </row>
    <row r="10" spans="2:8" s="188" customFormat="1" ht="88.5" customHeight="1" thickBot="1" x14ac:dyDescent="0.3">
      <c r="B10" s="194" t="s">
        <v>554</v>
      </c>
      <c r="C10" s="198">
        <v>85</v>
      </c>
      <c r="D10" s="198">
        <v>95</v>
      </c>
      <c r="E10" s="198">
        <v>410</v>
      </c>
      <c r="F10" s="195">
        <v>2837</v>
      </c>
      <c r="G10" s="276" t="s">
        <v>431</v>
      </c>
    </row>
    <row r="11" spans="2:8" s="188" customFormat="1" ht="55.9" customHeight="1" thickBot="1" x14ac:dyDescent="0.3">
      <c r="B11" s="196" t="s">
        <v>432</v>
      </c>
      <c r="C11" s="197">
        <v>0.12</v>
      </c>
      <c r="D11" s="197">
        <v>0.3</v>
      </c>
      <c r="E11" s="197">
        <v>0.57999999999999996</v>
      </c>
      <c r="F11" s="197">
        <v>1</v>
      </c>
      <c r="G11" s="277"/>
    </row>
    <row r="12" spans="2:8" s="188" customFormat="1" ht="96" customHeight="1" thickBot="1" x14ac:dyDescent="0.3">
      <c r="B12" s="196" t="s">
        <v>555</v>
      </c>
      <c r="C12" s="198">
        <v>95</v>
      </c>
      <c r="D12" s="198">
        <v>97</v>
      </c>
      <c r="E12" s="198">
        <v>402</v>
      </c>
      <c r="F12" s="198">
        <v>2856</v>
      </c>
      <c r="G12" s="276" t="s">
        <v>433</v>
      </c>
    </row>
    <row r="13" spans="2:8" s="188" customFormat="1" ht="52.5" customHeight="1" thickBot="1" x14ac:dyDescent="0.3">
      <c r="B13" s="196" t="s">
        <v>434</v>
      </c>
      <c r="C13" s="197">
        <v>0.13</v>
      </c>
      <c r="D13" s="197">
        <v>0.31</v>
      </c>
      <c r="E13" s="197">
        <v>0.56000000000000005</v>
      </c>
      <c r="F13" s="197">
        <v>1</v>
      </c>
      <c r="G13" s="277"/>
    </row>
    <row r="14" spans="2:8" ht="17.25" thickBot="1" x14ac:dyDescent="0.35">
      <c r="B14" s="201"/>
      <c r="C14" s="201"/>
      <c r="D14" s="201"/>
      <c r="E14" s="201"/>
      <c r="F14" s="201"/>
      <c r="G14" s="201"/>
    </row>
    <row r="15" spans="2:8" ht="165.75" thickBot="1" x14ac:dyDescent="0.35">
      <c r="B15" s="194" t="s">
        <v>556</v>
      </c>
      <c r="C15" s="195">
        <v>105</v>
      </c>
      <c r="D15" s="195">
        <v>107</v>
      </c>
      <c r="E15" s="195">
        <v>442</v>
      </c>
      <c r="F15" s="195">
        <v>3142</v>
      </c>
      <c r="G15" s="202" t="s">
        <v>435</v>
      </c>
    </row>
  </sheetData>
  <mergeCells count="6">
    <mergeCell ref="G12:G13"/>
    <mergeCell ref="B2:G2"/>
    <mergeCell ref="B3:G3"/>
    <mergeCell ref="G5:G6"/>
    <mergeCell ref="G7:G9"/>
    <mergeCell ref="G10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5"/>
  <sheetViews>
    <sheetView view="pageBreakPreview" zoomScaleNormal="100" zoomScaleSheetLayoutView="100" workbookViewId="0">
      <selection activeCell="U9" sqref="U9"/>
    </sheetView>
  </sheetViews>
  <sheetFormatPr defaultRowHeight="16.5" x14ac:dyDescent="0.25"/>
  <cols>
    <col min="1" max="1" width="3" style="56" customWidth="1"/>
    <col min="2" max="2" width="34.85546875" style="56" customWidth="1"/>
    <col min="3" max="3" width="14.28515625" style="162" customWidth="1"/>
    <col min="4" max="4" width="14.28515625" style="90" customWidth="1"/>
    <col min="5" max="5" width="14.28515625" style="56" customWidth="1"/>
    <col min="6" max="6" width="12.5703125" style="91" customWidth="1"/>
    <col min="7" max="7" width="14.7109375" style="56" customWidth="1"/>
    <col min="8" max="8" width="9.7109375" style="56" customWidth="1"/>
    <col min="9" max="9" width="17.5703125" style="56" customWidth="1"/>
    <col min="10" max="13" width="9.7109375" style="56" customWidth="1"/>
    <col min="14" max="16" width="9.140625" style="260"/>
    <col min="17" max="256" width="9.7109375" style="56" customWidth="1"/>
    <col min="257" max="257" width="3" style="56" customWidth="1"/>
    <col min="258" max="258" width="34.85546875" style="56" customWidth="1"/>
    <col min="259" max="261" width="14.28515625" style="56" customWidth="1"/>
    <col min="262" max="263" width="14.7109375" style="56" customWidth="1"/>
    <col min="264" max="264" width="9.7109375" style="56" customWidth="1"/>
    <col min="265" max="265" width="17.5703125" style="56" customWidth="1"/>
    <col min="266" max="512" width="9.7109375" style="56" customWidth="1"/>
    <col min="513" max="513" width="3" style="56" customWidth="1"/>
    <col min="514" max="514" width="34.85546875" style="56" customWidth="1"/>
    <col min="515" max="517" width="14.28515625" style="56" customWidth="1"/>
    <col min="518" max="519" width="14.7109375" style="56" customWidth="1"/>
    <col min="520" max="520" width="9.7109375" style="56" customWidth="1"/>
    <col min="521" max="521" width="17.5703125" style="56" customWidth="1"/>
    <col min="522" max="768" width="9.7109375" style="56" customWidth="1"/>
    <col min="769" max="769" width="3" style="56" customWidth="1"/>
    <col min="770" max="770" width="34.85546875" style="56" customWidth="1"/>
    <col min="771" max="773" width="14.28515625" style="56" customWidth="1"/>
    <col min="774" max="775" width="14.7109375" style="56" customWidth="1"/>
    <col min="776" max="776" width="9.7109375" style="56" customWidth="1"/>
    <col min="777" max="777" width="17.5703125" style="56" customWidth="1"/>
    <col min="778" max="1025" width="9.7109375" style="56" customWidth="1"/>
    <col min="1026" max="16384" width="9.140625" style="260"/>
  </cols>
  <sheetData>
    <row r="1" spans="1:11" ht="15.6" customHeight="1" x14ac:dyDescent="0.25">
      <c r="A1" s="51"/>
      <c r="B1" s="51"/>
      <c r="C1" s="160"/>
      <c r="D1" s="53"/>
      <c r="E1" s="52"/>
      <c r="F1" s="54"/>
      <c r="G1" s="55"/>
      <c r="H1" s="52"/>
      <c r="K1" s="57"/>
    </row>
    <row r="2" spans="1:11" ht="45.75" customHeight="1" x14ac:dyDescent="0.25">
      <c r="A2" s="51"/>
      <c r="B2" s="324" t="s">
        <v>565</v>
      </c>
      <c r="C2" s="324"/>
      <c r="D2" s="324"/>
      <c r="E2" s="324"/>
      <c r="F2" s="324"/>
      <c r="G2" s="324"/>
      <c r="H2" s="324"/>
      <c r="I2" s="324"/>
      <c r="J2" s="324"/>
      <c r="K2" s="324"/>
    </row>
    <row r="3" spans="1:11" x14ac:dyDescent="0.25">
      <c r="A3" s="58"/>
      <c r="B3" s="59" t="s">
        <v>539</v>
      </c>
      <c r="C3" s="161"/>
      <c r="D3" s="60"/>
      <c r="E3" s="61"/>
      <c r="F3" s="62"/>
      <c r="G3" s="55"/>
      <c r="H3" s="61"/>
      <c r="I3" s="55"/>
    </row>
    <row r="4" spans="1:11" ht="17.25" thickBot="1" x14ac:dyDescent="0.3">
      <c r="A4" s="51"/>
      <c r="B4" s="59"/>
      <c r="C4" s="161"/>
      <c r="D4" s="63"/>
      <c r="E4" s="52"/>
      <c r="F4" s="54"/>
      <c r="G4" s="55"/>
      <c r="H4" s="52"/>
      <c r="I4" s="55"/>
    </row>
    <row r="5" spans="1:11" ht="154.5" customHeight="1" thickBot="1" x14ac:dyDescent="0.3">
      <c r="A5" s="51"/>
      <c r="B5" s="64" t="s">
        <v>251</v>
      </c>
      <c r="C5" s="171" t="s">
        <v>538</v>
      </c>
      <c r="D5" s="65" t="s">
        <v>252</v>
      </c>
      <c r="E5" s="66" t="s">
        <v>253</v>
      </c>
      <c r="F5" s="67" t="s">
        <v>254</v>
      </c>
      <c r="G5" s="68" t="s">
        <v>253</v>
      </c>
      <c r="H5" s="69" t="s">
        <v>255</v>
      </c>
      <c r="I5" s="66" t="s">
        <v>253</v>
      </c>
      <c r="J5" s="69" t="s">
        <v>256</v>
      </c>
      <c r="K5" s="66" t="s">
        <v>253</v>
      </c>
    </row>
    <row r="6" spans="1:11" x14ac:dyDescent="0.25">
      <c r="A6" s="51"/>
      <c r="B6" s="70" t="s">
        <v>257</v>
      </c>
      <c r="C6" s="172">
        <v>120</v>
      </c>
      <c r="D6" s="71">
        <f t="shared" ref="D6:D44" si="0">F6+H6+J6</f>
        <v>80</v>
      </c>
      <c r="E6" s="72">
        <f>D6/C6</f>
        <v>0.66666666666666663</v>
      </c>
      <c r="F6" s="73">
        <f>'НЕТТО Свод'!B5</f>
        <v>0</v>
      </c>
      <c r="G6" s="72">
        <f>F6/C6</f>
        <v>0</v>
      </c>
      <c r="H6" s="74">
        <f>'НЕТТО Свод'!C5</f>
        <v>80</v>
      </c>
      <c r="I6" s="72">
        <f>H6/C6</f>
        <v>0.66666666666666663</v>
      </c>
      <c r="J6" s="74">
        <f>'НЕТТО Свод'!D5</f>
        <v>0</v>
      </c>
      <c r="K6" s="75">
        <f>J6/C6</f>
        <v>0</v>
      </c>
    </row>
    <row r="7" spans="1:11" x14ac:dyDescent="0.25">
      <c r="A7" s="51"/>
      <c r="B7" s="76" t="s">
        <v>258</v>
      </c>
      <c r="C7" s="173">
        <v>200</v>
      </c>
      <c r="D7" s="77">
        <f t="shared" si="0"/>
        <v>108.5</v>
      </c>
      <c r="E7" s="78">
        <f t="shared" ref="E7:E42" si="1">D7/C7</f>
        <v>0.54249999999999998</v>
      </c>
      <c r="F7" s="79">
        <f>'НЕТТО Свод'!B6</f>
        <v>56.5</v>
      </c>
      <c r="G7" s="78">
        <f t="shared" ref="G7:G42" si="2">F7/C7</f>
        <v>0.28249999999999997</v>
      </c>
      <c r="H7" s="80">
        <f>'НЕТТО Свод'!C6</f>
        <v>52</v>
      </c>
      <c r="I7" s="78">
        <f t="shared" ref="I7:I42" si="3">H7/C7</f>
        <v>0.26</v>
      </c>
      <c r="J7" s="80">
        <f>'НЕТТО Свод'!D6</f>
        <v>0</v>
      </c>
      <c r="K7" s="81">
        <f t="shared" ref="K7:K42" si="4">J7/C7</f>
        <v>0</v>
      </c>
    </row>
    <row r="8" spans="1:11" x14ac:dyDescent="0.25">
      <c r="A8" s="51"/>
      <c r="B8" s="76" t="s">
        <v>259</v>
      </c>
      <c r="C8" s="173">
        <v>20</v>
      </c>
      <c r="D8" s="77">
        <f t="shared" si="0"/>
        <v>64.7</v>
      </c>
      <c r="E8" s="78">
        <f t="shared" si="1"/>
        <v>3.2350000000000003</v>
      </c>
      <c r="F8" s="79">
        <f>'НЕТТО Свод'!B7</f>
        <v>10.1</v>
      </c>
      <c r="G8" s="78">
        <f t="shared" si="2"/>
        <v>0.505</v>
      </c>
      <c r="H8" s="80">
        <f>'НЕТТО Свод'!C7</f>
        <v>23.5</v>
      </c>
      <c r="I8" s="78">
        <f t="shared" si="3"/>
        <v>1.175</v>
      </c>
      <c r="J8" s="80">
        <f>'НЕТТО Свод'!D7</f>
        <v>31.1</v>
      </c>
      <c r="K8" s="81">
        <f t="shared" si="4"/>
        <v>1.5550000000000002</v>
      </c>
    </row>
    <row r="9" spans="1:11" x14ac:dyDescent="0.25">
      <c r="A9" s="51"/>
      <c r="B9" s="76" t="s">
        <v>260</v>
      </c>
      <c r="C9" s="173">
        <v>50</v>
      </c>
      <c r="D9" s="77">
        <f t="shared" si="0"/>
        <v>33.400000000000006</v>
      </c>
      <c r="E9" s="78">
        <f t="shared" si="1"/>
        <v>0.66800000000000015</v>
      </c>
      <c r="F9" s="79">
        <f>'НЕТТО Свод'!B9</f>
        <v>16.8</v>
      </c>
      <c r="G9" s="78">
        <f t="shared" si="2"/>
        <v>0.33600000000000002</v>
      </c>
      <c r="H9" s="80">
        <f>'НЕТТО Свод'!C9</f>
        <v>16.399999999999999</v>
      </c>
      <c r="I9" s="78">
        <f t="shared" si="3"/>
        <v>0.32799999999999996</v>
      </c>
      <c r="J9" s="80">
        <f>'НЕТТО Свод'!D9</f>
        <v>0.2</v>
      </c>
      <c r="K9" s="81">
        <f t="shared" si="4"/>
        <v>4.0000000000000001E-3</v>
      </c>
    </row>
    <row r="10" spans="1:11" x14ac:dyDescent="0.25">
      <c r="A10" s="51"/>
      <c r="B10" s="76" t="s">
        <v>165</v>
      </c>
      <c r="C10" s="173">
        <v>20</v>
      </c>
      <c r="D10" s="77">
        <f t="shared" si="0"/>
        <v>4.8</v>
      </c>
      <c r="E10" s="78">
        <f t="shared" si="1"/>
        <v>0.24</v>
      </c>
      <c r="F10" s="79">
        <f>'НЕТТО Свод'!B10</f>
        <v>0</v>
      </c>
      <c r="G10" s="78">
        <f t="shared" si="2"/>
        <v>0</v>
      </c>
      <c r="H10" s="80">
        <f>'НЕТТО Свод'!C10</f>
        <v>4.8</v>
      </c>
      <c r="I10" s="78">
        <f t="shared" si="3"/>
        <v>0.24</v>
      </c>
      <c r="J10" s="80">
        <f>'НЕТТО Свод'!D10</f>
        <v>0</v>
      </c>
      <c r="K10" s="81">
        <f t="shared" si="4"/>
        <v>0</v>
      </c>
    </row>
    <row r="11" spans="1:11" x14ac:dyDescent="0.25">
      <c r="A11" s="51"/>
      <c r="B11" s="76" t="s">
        <v>261</v>
      </c>
      <c r="C11" s="173">
        <v>187</v>
      </c>
      <c r="D11" s="77">
        <f t="shared" si="0"/>
        <v>126.4</v>
      </c>
      <c r="E11" s="78">
        <f t="shared" si="1"/>
        <v>0.67593582887700543</v>
      </c>
      <c r="F11" s="79">
        <f>'НЕТТО Свод'!B11</f>
        <v>6.4</v>
      </c>
      <c r="G11" s="78">
        <f t="shared" si="2"/>
        <v>3.4224598930481284E-2</v>
      </c>
      <c r="H11" s="80">
        <f>'НЕТТО Свод'!C11</f>
        <v>120</v>
      </c>
      <c r="I11" s="78">
        <f t="shared" si="3"/>
        <v>0.64171122994652408</v>
      </c>
      <c r="J11" s="80">
        <f>'НЕТТО Свод'!D11</f>
        <v>0</v>
      </c>
      <c r="K11" s="81">
        <f t="shared" si="4"/>
        <v>0</v>
      </c>
    </row>
    <row r="12" spans="1:11" x14ac:dyDescent="0.25">
      <c r="A12" s="51"/>
      <c r="B12" s="76" t="s">
        <v>262</v>
      </c>
      <c r="C12" s="173">
        <v>215</v>
      </c>
      <c r="D12" s="77">
        <f t="shared" si="0"/>
        <v>117.21</v>
      </c>
      <c r="E12" s="78">
        <f t="shared" si="1"/>
        <v>0.54516279069767437</v>
      </c>
      <c r="F12" s="79">
        <f>'НЕТТО Свод'!B12</f>
        <v>0</v>
      </c>
      <c r="G12" s="78">
        <f t="shared" si="2"/>
        <v>0</v>
      </c>
      <c r="H12" s="80">
        <f>'НЕТТО Свод'!C12</f>
        <v>116.50999999999999</v>
      </c>
      <c r="I12" s="78">
        <f t="shared" si="3"/>
        <v>0.54190697674418598</v>
      </c>
      <c r="J12" s="80">
        <f>'НЕТТО Свод'!D12</f>
        <v>0.7</v>
      </c>
      <c r="K12" s="81">
        <f t="shared" si="4"/>
        <v>3.2558139534883718E-3</v>
      </c>
    </row>
    <row r="13" spans="1:11" ht="33" x14ac:dyDescent="0.25">
      <c r="A13" s="51"/>
      <c r="B13" s="76" t="s">
        <v>174</v>
      </c>
      <c r="C13" s="173">
        <v>105</v>
      </c>
      <c r="D13" s="77">
        <f t="shared" si="0"/>
        <v>96.399999999999991</v>
      </c>
      <c r="E13" s="78">
        <f t="shared" si="1"/>
        <v>0.91809523809523796</v>
      </c>
      <c r="F13" s="79">
        <f>'НЕТТО Свод'!B13</f>
        <v>20.8</v>
      </c>
      <c r="G13" s="78">
        <f t="shared" si="2"/>
        <v>0.1980952380952381</v>
      </c>
      <c r="H13" s="80">
        <f>'НЕТТО Свод'!C13</f>
        <v>75.599999999999994</v>
      </c>
      <c r="I13" s="78">
        <f t="shared" si="3"/>
        <v>0.72</v>
      </c>
      <c r="J13" s="80">
        <f>'НЕТТО Свод'!D13</f>
        <v>0</v>
      </c>
      <c r="K13" s="81">
        <f t="shared" si="4"/>
        <v>0</v>
      </c>
    </row>
    <row r="14" spans="1:11" x14ac:dyDescent="0.25">
      <c r="A14" s="51"/>
      <c r="B14" s="76" t="s">
        <v>263</v>
      </c>
      <c r="C14" s="173">
        <v>185</v>
      </c>
      <c r="D14" s="77">
        <f t="shared" si="0"/>
        <v>329.59999999999997</v>
      </c>
      <c r="E14" s="78">
        <f t="shared" si="1"/>
        <v>1.7816216216216214</v>
      </c>
      <c r="F14" s="79">
        <f>'НЕТТО Свод'!B14</f>
        <v>170.49999999999997</v>
      </c>
      <c r="G14" s="78">
        <f t="shared" si="2"/>
        <v>0.92162162162162142</v>
      </c>
      <c r="H14" s="80">
        <f>'НЕТТО Свод'!C14</f>
        <v>18.7</v>
      </c>
      <c r="I14" s="78">
        <f t="shared" si="3"/>
        <v>0.10108108108108108</v>
      </c>
      <c r="J14" s="80">
        <f>'НЕТТО Свод'!D14</f>
        <v>140.4</v>
      </c>
      <c r="K14" s="81">
        <f t="shared" si="4"/>
        <v>0.75891891891891894</v>
      </c>
    </row>
    <row r="15" spans="1:11" x14ac:dyDescent="0.25">
      <c r="A15" s="51"/>
      <c r="B15" s="76" t="s">
        <v>178</v>
      </c>
      <c r="C15" s="173">
        <v>1</v>
      </c>
      <c r="D15" s="77">
        <f t="shared" si="0"/>
        <v>0</v>
      </c>
      <c r="E15" s="78">
        <f t="shared" si="1"/>
        <v>0</v>
      </c>
      <c r="F15" s="79">
        <f>'НЕТТО Свод'!B15</f>
        <v>0</v>
      </c>
      <c r="G15" s="78">
        <f t="shared" si="2"/>
        <v>0</v>
      </c>
      <c r="H15" s="80">
        <f>'НЕТТО Свод'!C15</f>
        <v>0</v>
      </c>
      <c r="I15" s="78">
        <f t="shared" si="3"/>
        <v>0</v>
      </c>
      <c r="J15" s="80">
        <f>'НЕТТО Свод'!D15</f>
        <v>0</v>
      </c>
      <c r="K15" s="81">
        <f t="shared" si="4"/>
        <v>0</v>
      </c>
    </row>
    <row r="16" spans="1:11" x14ac:dyDescent="0.25">
      <c r="A16" s="51"/>
      <c r="B16" s="76" t="s">
        <v>264</v>
      </c>
      <c r="C16" s="173">
        <v>20</v>
      </c>
      <c r="D16" s="77">
        <f t="shared" si="0"/>
        <v>0</v>
      </c>
      <c r="E16" s="78">
        <f t="shared" si="1"/>
        <v>0</v>
      </c>
      <c r="F16" s="79">
        <f>'НЕТТО Свод'!B16</f>
        <v>0</v>
      </c>
      <c r="G16" s="78">
        <f t="shared" si="2"/>
        <v>0</v>
      </c>
      <c r="H16" s="80">
        <f>'НЕТТО Свод'!C16</f>
        <v>0</v>
      </c>
      <c r="I16" s="78">
        <f t="shared" si="3"/>
        <v>0</v>
      </c>
      <c r="J16" s="80">
        <f>'НЕТТО Свод'!D16</f>
        <v>0</v>
      </c>
      <c r="K16" s="81">
        <f t="shared" si="4"/>
        <v>0</v>
      </c>
    </row>
    <row r="17" spans="1:11" x14ac:dyDescent="0.25">
      <c r="A17" s="51"/>
      <c r="B17" s="76" t="s">
        <v>129</v>
      </c>
      <c r="C17" s="173">
        <v>4</v>
      </c>
      <c r="D17" s="77">
        <f t="shared" si="0"/>
        <v>0</v>
      </c>
      <c r="E17" s="78">
        <f t="shared" si="1"/>
        <v>0</v>
      </c>
      <c r="F17" s="79">
        <f>'НЕТТО Свод'!B17</f>
        <v>0</v>
      </c>
      <c r="G17" s="78">
        <f t="shared" si="2"/>
        <v>0</v>
      </c>
      <c r="H17" s="80">
        <f>'НЕТТО Свод'!C17</f>
        <v>0</v>
      </c>
      <c r="I17" s="78">
        <f t="shared" si="3"/>
        <v>0</v>
      </c>
      <c r="J17" s="80">
        <f>'НЕТТО Свод'!D17</f>
        <v>0</v>
      </c>
      <c r="K17" s="81">
        <f t="shared" si="4"/>
        <v>0</v>
      </c>
    </row>
    <row r="18" spans="1:11" x14ac:dyDescent="0.25">
      <c r="A18" s="51"/>
      <c r="B18" s="76" t="s">
        <v>184</v>
      </c>
      <c r="C18" s="173">
        <v>1</v>
      </c>
      <c r="D18" s="77">
        <f t="shared" si="0"/>
        <v>0</v>
      </c>
      <c r="E18" s="78">
        <f t="shared" si="1"/>
        <v>0</v>
      </c>
      <c r="F18" s="79">
        <f>'НЕТТО Свод'!B18</f>
        <v>0</v>
      </c>
      <c r="G18" s="78">
        <f t="shared" si="2"/>
        <v>0</v>
      </c>
      <c r="H18" s="80">
        <f>'НЕТТО Свод'!C18</f>
        <v>0</v>
      </c>
      <c r="I18" s="78">
        <f t="shared" si="3"/>
        <v>0</v>
      </c>
      <c r="J18" s="80">
        <f>'НЕТТО Свод'!D18</f>
        <v>0</v>
      </c>
      <c r="K18" s="81">
        <f t="shared" si="4"/>
        <v>0</v>
      </c>
    </row>
    <row r="19" spans="1:11" ht="33" x14ac:dyDescent="0.25">
      <c r="A19" s="51"/>
      <c r="B19" s="76" t="s">
        <v>265</v>
      </c>
      <c r="C19" s="173">
        <v>200</v>
      </c>
      <c r="D19" s="77">
        <f t="shared" si="0"/>
        <v>40</v>
      </c>
      <c r="E19" s="78">
        <f t="shared" si="1"/>
        <v>0.2</v>
      </c>
      <c r="F19" s="79">
        <v>0</v>
      </c>
      <c r="G19" s="78">
        <f t="shared" si="2"/>
        <v>0</v>
      </c>
      <c r="H19" s="80">
        <f>'НЕТТО Свод'!C19</f>
        <v>40</v>
      </c>
      <c r="I19" s="78">
        <f t="shared" si="3"/>
        <v>0.2</v>
      </c>
      <c r="J19" s="80">
        <f>'НЕТТО Свод'!D19</f>
        <v>0</v>
      </c>
      <c r="K19" s="81">
        <f t="shared" si="4"/>
        <v>0</v>
      </c>
    </row>
    <row r="20" spans="1:11" x14ac:dyDescent="0.25">
      <c r="A20" s="51"/>
      <c r="B20" s="76" t="s">
        <v>266</v>
      </c>
      <c r="C20" s="173">
        <v>78</v>
      </c>
      <c r="D20" s="77">
        <f t="shared" si="0"/>
        <v>65.5</v>
      </c>
      <c r="E20" s="78">
        <f t="shared" si="1"/>
        <v>0.83974358974358976</v>
      </c>
      <c r="F20" s="79">
        <f>'НЕТТО Свод'!B20</f>
        <v>0</v>
      </c>
      <c r="G20" s="78">
        <f t="shared" si="2"/>
        <v>0</v>
      </c>
      <c r="H20" s="80">
        <f>'НЕТТО Свод'!C20</f>
        <v>62.8</v>
      </c>
      <c r="I20" s="78">
        <f t="shared" si="3"/>
        <v>0.80512820512820504</v>
      </c>
      <c r="J20" s="80">
        <f>'НЕТТО Свод'!D20</f>
        <v>2.7</v>
      </c>
      <c r="K20" s="81">
        <f t="shared" si="4"/>
        <v>3.4615384615384617E-2</v>
      </c>
    </row>
    <row r="21" spans="1:11" x14ac:dyDescent="0.25">
      <c r="A21" s="51"/>
      <c r="B21" s="76" t="s">
        <v>267</v>
      </c>
      <c r="C21" s="173">
        <v>40</v>
      </c>
      <c r="D21" s="77">
        <f t="shared" si="0"/>
        <v>4.4000000000000004</v>
      </c>
      <c r="E21" s="78">
        <f t="shared" si="1"/>
        <v>0.11000000000000001</v>
      </c>
      <c r="F21" s="79">
        <f>'НЕТТО Свод'!B21</f>
        <v>0</v>
      </c>
      <c r="G21" s="78">
        <f t="shared" si="2"/>
        <v>0</v>
      </c>
      <c r="H21" s="80">
        <f>'НЕТТО Свод'!C21</f>
        <v>4.4000000000000004</v>
      </c>
      <c r="I21" s="78">
        <f t="shared" si="3"/>
        <v>0.11000000000000001</v>
      </c>
      <c r="J21" s="80">
        <f>'НЕТТО Свод'!D21</f>
        <v>0</v>
      </c>
      <c r="K21" s="81">
        <f t="shared" si="4"/>
        <v>0</v>
      </c>
    </row>
    <row r="22" spans="1:11" x14ac:dyDescent="0.25">
      <c r="A22" s="51"/>
      <c r="B22" s="76" t="s">
        <v>268</v>
      </c>
      <c r="C22" s="173">
        <v>53</v>
      </c>
      <c r="D22" s="77">
        <f t="shared" si="0"/>
        <v>38.544000000000004</v>
      </c>
      <c r="E22" s="78">
        <f t="shared" si="1"/>
        <v>0.72724528301886804</v>
      </c>
      <c r="F22" s="79">
        <f>'НЕТТО Свод'!B22</f>
        <v>0</v>
      </c>
      <c r="G22" s="78">
        <f t="shared" si="2"/>
        <v>0</v>
      </c>
      <c r="H22" s="80">
        <f>'НЕТТО Свод'!C22</f>
        <v>32.832000000000001</v>
      </c>
      <c r="I22" s="78">
        <f t="shared" si="3"/>
        <v>0.61947169811320757</v>
      </c>
      <c r="J22" s="80">
        <f>'НЕТТО Свод'!D22</f>
        <v>5.7120000000000006</v>
      </c>
      <c r="K22" s="81">
        <f t="shared" si="4"/>
        <v>0.10777358490566039</v>
      </c>
    </row>
    <row r="23" spans="1:11" x14ac:dyDescent="0.25">
      <c r="A23" s="51"/>
      <c r="B23" s="76" t="s">
        <v>195</v>
      </c>
      <c r="C23" s="173">
        <v>45</v>
      </c>
      <c r="D23" s="77">
        <f t="shared" si="0"/>
        <v>26.3</v>
      </c>
      <c r="E23" s="78">
        <f t="shared" si="1"/>
        <v>0.58444444444444443</v>
      </c>
      <c r="F23" s="79">
        <f>'НЕТТО Свод'!B23</f>
        <v>0</v>
      </c>
      <c r="G23" s="78">
        <f t="shared" si="2"/>
        <v>0</v>
      </c>
      <c r="H23" s="80">
        <f>'НЕТТО Свод'!C23</f>
        <v>26.3</v>
      </c>
      <c r="I23" s="78">
        <f t="shared" si="3"/>
        <v>0.58444444444444443</v>
      </c>
      <c r="J23" s="80">
        <f>'НЕТТО Свод'!D23</f>
        <v>0</v>
      </c>
      <c r="K23" s="81">
        <f t="shared" si="4"/>
        <v>0</v>
      </c>
    </row>
    <row r="24" spans="1:11" x14ac:dyDescent="0.25">
      <c r="A24" s="51"/>
      <c r="B24" s="76" t="s">
        <v>198</v>
      </c>
      <c r="C24" s="173">
        <v>32</v>
      </c>
      <c r="D24" s="77">
        <f t="shared" si="0"/>
        <v>0</v>
      </c>
      <c r="E24" s="78">
        <f t="shared" si="1"/>
        <v>0</v>
      </c>
      <c r="F24" s="79">
        <f>'НЕТТО Свод'!B24</f>
        <v>0</v>
      </c>
      <c r="G24" s="78">
        <f t="shared" si="2"/>
        <v>0</v>
      </c>
      <c r="H24" s="80">
        <f>'НЕТТО Свод'!C24</f>
        <v>0</v>
      </c>
      <c r="I24" s="78">
        <f t="shared" si="3"/>
        <v>0</v>
      </c>
      <c r="J24" s="80">
        <f>'НЕТТО Свод'!D24</f>
        <v>0</v>
      </c>
      <c r="K24" s="81">
        <f t="shared" si="4"/>
        <v>0</v>
      </c>
    </row>
    <row r="25" spans="1:11" ht="32.25" customHeight="1" x14ac:dyDescent="0.25">
      <c r="A25" s="51"/>
      <c r="B25" s="76" t="s">
        <v>199</v>
      </c>
      <c r="C25" s="173"/>
      <c r="D25" s="77">
        <f t="shared" si="0"/>
        <v>0</v>
      </c>
      <c r="E25" s="78"/>
      <c r="F25" s="79">
        <f>'НЕТТО Свод'!B25</f>
        <v>0</v>
      </c>
      <c r="G25" s="78"/>
      <c r="H25" s="80">
        <f>'НЕТТО Свод'!C25</f>
        <v>0</v>
      </c>
      <c r="I25" s="78"/>
      <c r="J25" s="80">
        <f>'НЕТТО Свод'!D25</f>
        <v>0</v>
      </c>
      <c r="K25" s="81"/>
    </row>
    <row r="26" spans="1:11" x14ac:dyDescent="0.25">
      <c r="A26" s="51"/>
      <c r="B26" s="76" t="s">
        <v>202</v>
      </c>
      <c r="C26" s="173">
        <v>350</v>
      </c>
      <c r="D26" s="77">
        <f t="shared" si="0"/>
        <v>182</v>
      </c>
      <c r="E26" s="78">
        <f t="shared" si="1"/>
        <v>0.52</v>
      </c>
      <c r="F26" s="79">
        <f>'НЕТТО Свод'!B26</f>
        <v>122.3</v>
      </c>
      <c r="G26" s="78">
        <f t="shared" si="2"/>
        <v>0.34942857142857142</v>
      </c>
      <c r="H26" s="80">
        <f>'НЕТТО Свод'!C26</f>
        <v>3</v>
      </c>
      <c r="I26" s="78">
        <f t="shared" si="3"/>
        <v>8.5714285714285719E-3</v>
      </c>
      <c r="J26" s="80">
        <f>'НЕТТО Свод'!D26</f>
        <v>56.7</v>
      </c>
      <c r="K26" s="81">
        <f t="shared" si="4"/>
        <v>0.16200000000000001</v>
      </c>
    </row>
    <row r="27" spans="1:11" x14ac:dyDescent="0.25">
      <c r="A27" s="51"/>
      <c r="B27" s="76" t="s">
        <v>269</v>
      </c>
      <c r="C27" s="173">
        <v>180</v>
      </c>
      <c r="D27" s="77">
        <f t="shared" si="0"/>
        <v>120</v>
      </c>
      <c r="E27" s="78">
        <f t="shared" si="1"/>
        <v>0.66666666666666663</v>
      </c>
      <c r="F27" s="79">
        <f>'НЕТТО Свод'!B27</f>
        <v>0</v>
      </c>
      <c r="G27" s="78">
        <f t="shared" si="2"/>
        <v>0</v>
      </c>
      <c r="H27" s="80">
        <f>'НЕТТО Свод'!C27</f>
        <v>0</v>
      </c>
      <c r="I27" s="78">
        <f t="shared" si="3"/>
        <v>0</v>
      </c>
      <c r="J27" s="80">
        <f>'НЕТТО Свод'!D27</f>
        <v>120</v>
      </c>
      <c r="K27" s="81">
        <f t="shared" si="4"/>
        <v>0.66666666666666663</v>
      </c>
    </row>
    <row r="28" spans="1:11" x14ac:dyDescent="0.25">
      <c r="A28" s="51"/>
      <c r="B28" s="76" t="s">
        <v>206</v>
      </c>
      <c r="C28" s="173">
        <v>60</v>
      </c>
      <c r="D28" s="77">
        <f t="shared" si="0"/>
        <v>54</v>
      </c>
      <c r="E28" s="78">
        <f t="shared" si="1"/>
        <v>0.9</v>
      </c>
      <c r="F28" s="79">
        <f>'НЕТТО Свод'!B28</f>
        <v>48.8</v>
      </c>
      <c r="G28" s="78">
        <f t="shared" si="2"/>
        <v>0.81333333333333324</v>
      </c>
      <c r="H28" s="80">
        <f>'НЕТТО Свод'!C28</f>
        <v>0</v>
      </c>
      <c r="I28" s="78">
        <f t="shared" si="3"/>
        <v>0</v>
      </c>
      <c r="J28" s="80">
        <f>'НЕТТО Свод'!D28</f>
        <v>5.2</v>
      </c>
      <c r="K28" s="81">
        <f t="shared" si="4"/>
        <v>8.666666666666667E-2</v>
      </c>
    </row>
    <row r="29" spans="1:11" x14ac:dyDescent="0.25">
      <c r="A29" s="51"/>
      <c r="B29" s="76" t="s">
        <v>208</v>
      </c>
      <c r="C29" s="173">
        <v>15</v>
      </c>
      <c r="D29" s="77">
        <f t="shared" si="0"/>
        <v>14.899999999999999</v>
      </c>
      <c r="E29" s="78">
        <f t="shared" si="1"/>
        <v>0.99333333333333329</v>
      </c>
      <c r="F29" s="79">
        <f>'НЕТТО Свод'!B29</f>
        <v>7</v>
      </c>
      <c r="G29" s="78">
        <f t="shared" si="2"/>
        <v>0.46666666666666667</v>
      </c>
      <c r="H29" s="80">
        <f>'НЕТТО Свод'!C29</f>
        <v>1.7</v>
      </c>
      <c r="I29" s="78">
        <f t="shared" si="3"/>
        <v>0.11333333333333333</v>
      </c>
      <c r="J29" s="80">
        <f>'НЕТТО Свод'!D29</f>
        <v>6.2</v>
      </c>
      <c r="K29" s="81">
        <f t="shared" si="4"/>
        <v>0.41333333333333333</v>
      </c>
    </row>
    <row r="30" spans="1:11" x14ac:dyDescent="0.25">
      <c r="A30" s="51"/>
      <c r="B30" s="76" t="s">
        <v>211</v>
      </c>
      <c r="C30" s="173">
        <v>10</v>
      </c>
      <c r="D30" s="77">
        <f t="shared" si="0"/>
        <v>12.600000000000001</v>
      </c>
      <c r="E30" s="78">
        <f t="shared" si="1"/>
        <v>1.2600000000000002</v>
      </c>
      <c r="F30" s="79">
        <f>'НЕТТО Свод'!B30</f>
        <v>0.5</v>
      </c>
      <c r="G30" s="78">
        <f t="shared" si="2"/>
        <v>0.05</v>
      </c>
      <c r="H30" s="80">
        <f>'НЕТТО Свод'!C30</f>
        <v>9.9</v>
      </c>
      <c r="I30" s="78">
        <f t="shared" si="3"/>
        <v>0.99</v>
      </c>
      <c r="J30" s="80">
        <f>'НЕТТО Свод'!D30</f>
        <v>2.2000000000000002</v>
      </c>
      <c r="K30" s="81">
        <f t="shared" si="4"/>
        <v>0.22000000000000003</v>
      </c>
    </row>
    <row r="31" spans="1:11" x14ac:dyDescent="0.25">
      <c r="A31" s="51"/>
      <c r="B31" s="76" t="s">
        <v>35</v>
      </c>
      <c r="C31" s="173">
        <v>35</v>
      </c>
      <c r="D31" s="77">
        <f t="shared" si="0"/>
        <v>19.100000000000001</v>
      </c>
      <c r="E31" s="78">
        <f t="shared" si="1"/>
        <v>0.54571428571428571</v>
      </c>
      <c r="F31" s="79">
        <f>'НЕТТО Свод'!B31</f>
        <v>12.2</v>
      </c>
      <c r="G31" s="78">
        <f t="shared" si="2"/>
        <v>0.34857142857142853</v>
      </c>
      <c r="H31" s="80">
        <f>'НЕТТО Свод'!C31</f>
        <v>5.4</v>
      </c>
      <c r="I31" s="78">
        <f t="shared" si="3"/>
        <v>0.1542857142857143</v>
      </c>
      <c r="J31" s="80">
        <f>'НЕТТО Свод'!D31</f>
        <v>1.5</v>
      </c>
      <c r="K31" s="81">
        <f t="shared" si="4"/>
        <v>4.2857142857142858E-2</v>
      </c>
    </row>
    <row r="32" spans="1:11" x14ac:dyDescent="0.25">
      <c r="A32" s="51"/>
      <c r="B32" s="76" t="s">
        <v>104</v>
      </c>
      <c r="C32" s="173">
        <v>18</v>
      </c>
      <c r="D32" s="77">
        <f t="shared" si="0"/>
        <v>15.85</v>
      </c>
      <c r="E32" s="78">
        <f t="shared" si="1"/>
        <v>0.88055555555555554</v>
      </c>
      <c r="F32" s="79">
        <f>'НЕТТО Свод'!B32</f>
        <v>0.5</v>
      </c>
      <c r="G32" s="78">
        <f t="shared" si="2"/>
        <v>2.7777777777777776E-2</v>
      </c>
      <c r="H32" s="80">
        <f>'НЕТТО Свод'!C32</f>
        <v>13.5</v>
      </c>
      <c r="I32" s="78">
        <f t="shared" si="3"/>
        <v>0.75</v>
      </c>
      <c r="J32" s="80">
        <f>'НЕТТО Свод'!D32</f>
        <v>1.85</v>
      </c>
      <c r="K32" s="81">
        <f t="shared" si="4"/>
        <v>0.10277777777777779</v>
      </c>
    </row>
    <row r="33" spans="1:11" x14ac:dyDescent="0.25">
      <c r="A33" s="51"/>
      <c r="B33" s="76" t="s">
        <v>103</v>
      </c>
      <c r="C33" s="174"/>
      <c r="D33" s="77">
        <f t="shared" si="0"/>
        <v>0.2</v>
      </c>
      <c r="E33" s="78"/>
      <c r="F33" s="79">
        <f>'НЕТТО Свод'!B33</f>
        <v>0</v>
      </c>
      <c r="G33" s="78"/>
      <c r="H33" s="80">
        <f>'НЕТТО Свод'!C33</f>
        <v>0</v>
      </c>
      <c r="I33" s="78"/>
      <c r="J33" s="80">
        <f>'НЕТТО Свод'!D33</f>
        <v>0.2</v>
      </c>
      <c r="K33" s="81"/>
    </row>
    <row r="34" spans="1:11" x14ac:dyDescent="0.25">
      <c r="A34" s="51"/>
      <c r="B34" s="76" t="s">
        <v>270</v>
      </c>
      <c r="C34" s="173">
        <v>40</v>
      </c>
      <c r="D34" s="77">
        <f t="shared" si="0"/>
        <v>48.86</v>
      </c>
      <c r="E34" s="78">
        <f t="shared" si="1"/>
        <v>1.2215</v>
      </c>
      <c r="F34" s="79">
        <f>'НЕТТО Свод'!B34</f>
        <v>42</v>
      </c>
      <c r="G34" s="78">
        <f t="shared" si="2"/>
        <v>1.05</v>
      </c>
      <c r="H34" s="80">
        <f>'НЕТТО Свод'!C34</f>
        <v>3.5</v>
      </c>
      <c r="I34" s="78">
        <f t="shared" si="3"/>
        <v>8.7499999999999994E-2</v>
      </c>
      <c r="J34" s="80">
        <f>'НЕТТО Свод'!D34</f>
        <v>3.3600000000000003</v>
      </c>
      <c r="K34" s="81">
        <f t="shared" si="4"/>
        <v>8.4000000000000005E-2</v>
      </c>
    </row>
    <row r="35" spans="1:11" x14ac:dyDescent="0.25">
      <c r="A35" s="51"/>
      <c r="B35" s="76" t="s">
        <v>115</v>
      </c>
      <c r="C35" s="173">
        <v>35</v>
      </c>
      <c r="D35" s="77">
        <f t="shared" si="0"/>
        <v>32.15</v>
      </c>
      <c r="E35" s="78">
        <f t="shared" si="1"/>
        <v>0.91857142857142848</v>
      </c>
      <c r="F35" s="79">
        <f>'НЕТТО Свод'!B35</f>
        <v>15.6</v>
      </c>
      <c r="G35" s="78">
        <f t="shared" si="2"/>
        <v>0.44571428571428573</v>
      </c>
      <c r="H35" s="80">
        <f>'НЕТТО Свод'!C35</f>
        <v>10</v>
      </c>
      <c r="I35" s="78">
        <f t="shared" si="3"/>
        <v>0.2857142857142857</v>
      </c>
      <c r="J35" s="80">
        <f>'НЕТТО Свод'!D35</f>
        <v>6.55</v>
      </c>
      <c r="K35" s="81">
        <f t="shared" si="4"/>
        <v>0.18714285714285714</v>
      </c>
    </row>
    <row r="36" spans="1:11" x14ac:dyDescent="0.25">
      <c r="A36" s="82"/>
      <c r="B36" s="76" t="s">
        <v>271</v>
      </c>
      <c r="C36" s="173">
        <v>15</v>
      </c>
      <c r="D36" s="77">
        <f t="shared" si="0"/>
        <v>0</v>
      </c>
      <c r="E36" s="78">
        <f t="shared" si="1"/>
        <v>0</v>
      </c>
      <c r="F36" s="79">
        <f>'НЕТТО Свод'!B36</f>
        <v>0</v>
      </c>
      <c r="G36" s="78">
        <f t="shared" si="2"/>
        <v>0</v>
      </c>
      <c r="H36" s="80">
        <f>'НЕТТО Свод'!C36</f>
        <v>0</v>
      </c>
      <c r="I36" s="78">
        <f t="shared" si="3"/>
        <v>0</v>
      </c>
      <c r="J36" s="80">
        <f>'НЕТТО Свод'!D36</f>
        <v>0</v>
      </c>
      <c r="K36" s="81">
        <f t="shared" si="4"/>
        <v>0</v>
      </c>
    </row>
    <row r="37" spans="1:11" x14ac:dyDescent="0.25">
      <c r="B37" s="76" t="s">
        <v>127</v>
      </c>
      <c r="C37" s="173">
        <v>2</v>
      </c>
      <c r="D37" s="77">
        <f t="shared" si="0"/>
        <v>0.6</v>
      </c>
      <c r="E37" s="78">
        <f t="shared" si="1"/>
        <v>0.3</v>
      </c>
      <c r="F37" s="79">
        <f>'НЕТТО Свод'!B37</f>
        <v>0.6</v>
      </c>
      <c r="G37" s="78">
        <f t="shared" si="2"/>
        <v>0.3</v>
      </c>
      <c r="H37" s="80">
        <f>'НЕТТО Свод'!C37</f>
        <v>0</v>
      </c>
      <c r="I37" s="78">
        <f t="shared" si="3"/>
        <v>0</v>
      </c>
      <c r="J37" s="80">
        <f>'НЕТТО Свод'!D37</f>
        <v>0</v>
      </c>
      <c r="K37" s="81">
        <f t="shared" si="4"/>
        <v>0</v>
      </c>
    </row>
    <row r="38" spans="1:11" x14ac:dyDescent="0.25">
      <c r="B38" s="76" t="s">
        <v>222</v>
      </c>
      <c r="C38" s="173">
        <v>1.2</v>
      </c>
      <c r="D38" s="77">
        <f t="shared" si="0"/>
        <v>6.1</v>
      </c>
      <c r="E38" s="78">
        <f t="shared" si="1"/>
        <v>5.083333333333333</v>
      </c>
      <c r="F38" s="79">
        <f>'НЕТТО Свод'!B38</f>
        <v>4.0999999999999996</v>
      </c>
      <c r="G38" s="78">
        <f t="shared" si="2"/>
        <v>3.4166666666666665</v>
      </c>
      <c r="H38" s="80">
        <f>'НЕТТО Свод'!C38</f>
        <v>0</v>
      </c>
      <c r="I38" s="78">
        <f t="shared" si="3"/>
        <v>0</v>
      </c>
      <c r="J38" s="80">
        <f>'НЕТТО Свод'!D38</f>
        <v>2</v>
      </c>
      <c r="K38" s="81">
        <f t="shared" si="4"/>
        <v>1.6666666666666667</v>
      </c>
    </row>
    <row r="39" spans="1:11" x14ac:dyDescent="0.25">
      <c r="B39" s="76" t="s">
        <v>272</v>
      </c>
      <c r="C39" s="173">
        <v>0.3</v>
      </c>
      <c r="D39" s="77">
        <f t="shared" si="0"/>
        <v>0.51</v>
      </c>
      <c r="E39" s="78">
        <f t="shared" si="1"/>
        <v>1.7000000000000002</v>
      </c>
      <c r="F39" s="79">
        <f>'НЕТТО Свод'!B39</f>
        <v>0</v>
      </c>
      <c r="G39" s="78">
        <f t="shared" si="2"/>
        <v>0</v>
      </c>
      <c r="H39" s="80">
        <f>'НЕТТО Свод'!C39</f>
        <v>0</v>
      </c>
      <c r="I39" s="78">
        <f t="shared" si="3"/>
        <v>0</v>
      </c>
      <c r="J39" s="80">
        <f>'НЕТТО Свод'!D39</f>
        <v>0.51</v>
      </c>
      <c r="K39" s="81">
        <f t="shared" si="4"/>
        <v>1.7000000000000002</v>
      </c>
    </row>
    <row r="40" spans="1:11" x14ac:dyDescent="0.25">
      <c r="B40" s="76" t="s">
        <v>226</v>
      </c>
      <c r="C40" s="173">
        <v>5</v>
      </c>
      <c r="D40" s="77">
        <f t="shared" si="0"/>
        <v>2.44</v>
      </c>
      <c r="E40" s="78">
        <f t="shared" si="1"/>
        <v>0.48799999999999999</v>
      </c>
      <c r="F40" s="79">
        <f>'НЕТТО Свод'!B40</f>
        <v>0.35</v>
      </c>
      <c r="G40" s="78">
        <f t="shared" si="2"/>
        <v>6.9999999999999993E-2</v>
      </c>
      <c r="H40" s="80">
        <f>'НЕТТО Свод'!C40</f>
        <v>1.89</v>
      </c>
      <c r="I40" s="78">
        <f t="shared" si="3"/>
        <v>0.378</v>
      </c>
      <c r="J40" s="80">
        <f>'НЕТТО Свод'!D40</f>
        <v>0.2</v>
      </c>
      <c r="K40" s="81">
        <f t="shared" si="4"/>
        <v>0.04</v>
      </c>
    </row>
    <row r="41" spans="1:11" x14ac:dyDescent="0.25">
      <c r="B41" s="76" t="s">
        <v>228</v>
      </c>
      <c r="C41" s="173">
        <v>4</v>
      </c>
      <c r="D41" s="77">
        <f t="shared" si="0"/>
        <v>0</v>
      </c>
      <c r="E41" s="78">
        <f t="shared" si="1"/>
        <v>0</v>
      </c>
      <c r="F41" s="79">
        <f>'НЕТТО Свод'!B41</f>
        <v>0</v>
      </c>
      <c r="G41" s="78">
        <f t="shared" si="2"/>
        <v>0</v>
      </c>
      <c r="H41" s="80">
        <f>'НЕТТО Свод'!C41</f>
        <v>0</v>
      </c>
      <c r="I41" s="78">
        <f t="shared" si="3"/>
        <v>0</v>
      </c>
      <c r="J41" s="80">
        <f>'НЕТТО Свод'!D41</f>
        <v>0</v>
      </c>
      <c r="K41" s="81">
        <f t="shared" si="4"/>
        <v>0</v>
      </c>
    </row>
    <row r="42" spans="1:11" x14ac:dyDescent="0.25">
      <c r="B42" s="76" t="s">
        <v>273</v>
      </c>
      <c r="C42" s="173">
        <v>2</v>
      </c>
      <c r="D42" s="77">
        <f t="shared" si="0"/>
        <v>0.21000000000000002</v>
      </c>
      <c r="E42" s="78">
        <f t="shared" si="1"/>
        <v>0.10500000000000001</v>
      </c>
      <c r="F42" s="79">
        <f>'НЕТТО Свод'!B42</f>
        <v>0.2</v>
      </c>
      <c r="G42" s="78">
        <f t="shared" si="2"/>
        <v>0.1</v>
      </c>
      <c r="H42" s="80">
        <f>'НЕТТО Свод'!C42</f>
        <v>0.01</v>
      </c>
      <c r="I42" s="78">
        <f t="shared" si="3"/>
        <v>5.0000000000000001E-3</v>
      </c>
      <c r="J42" s="80">
        <f>'НЕТТО Свод'!D42</f>
        <v>0</v>
      </c>
      <c r="K42" s="81">
        <f t="shared" si="4"/>
        <v>0</v>
      </c>
    </row>
    <row r="43" spans="1:11" x14ac:dyDescent="0.25">
      <c r="B43" s="76" t="s">
        <v>230</v>
      </c>
      <c r="C43" s="173"/>
      <c r="D43" s="77">
        <f t="shared" si="0"/>
        <v>0</v>
      </c>
      <c r="E43" s="78"/>
      <c r="F43" s="79">
        <v>0</v>
      </c>
      <c r="G43" s="78"/>
      <c r="H43" s="80"/>
      <c r="I43" s="78"/>
      <c r="J43" s="83"/>
      <c r="K43" s="81"/>
    </row>
    <row r="44" spans="1:11" ht="17.25" thickBot="1" x14ac:dyDescent="0.3">
      <c r="B44" s="84"/>
      <c r="C44" s="175">
        <f>SUM(C6:C42)</f>
        <v>2348.5</v>
      </c>
      <c r="D44" s="85">
        <f t="shared" si="0"/>
        <v>1645.2739999999999</v>
      </c>
      <c r="E44" s="86"/>
      <c r="F44" s="87">
        <f>SUM(F6:F43)</f>
        <v>535.25000000000011</v>
      </c>
      <c r="G44" s="86"/>
      <c r="H44" s="88">
        <f>SUM(H6:H43)</f>
        <v>722.74199999999985</v>
      </c>
      <c r="I44" s="86"/>
      <c r="J44" s="88">
        <f>SUM(J6:J43)</f>
        <v>387.28199999999998</v>
      </c>
      <c r="K44" s="89"/>
    </row>
    <row r="45" spans="1:11" x14ac:dyDescent="0.25">
      <c r="D45" s="90">
        <f>D44-'НЕТТО Свод'!E44</f>
        <v>0</v>
      </c>
    </row>
  </sheetData>
  <mergeCells count="1">
    <mergeCell ref="B2:K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1"/>
  <sheetViews>
    <sheetView view="pageBreakPreview" zoomScale="60" zoomScaleNormal="75" workbookViewId="0">
      <selection activeCell="L2" sqref="L2:U2"/>
    </sheetView>
  </sheetViews>
  <sheetFormatPr defaultRowHeight="16.5" x14ac:dyDescent="0.3"/>
  <cols>
    <col min="1" max="1" width="8" style="116" bestFit="1" customWidth="1"/>
    <col min="2" max="2" width="18.140625" style="116" customWidth="1"/>
    <col min="3" max="3" width="5.140625" style="116" bestFit="1" customWidth="1"/>
    <col min="4" max="4" width="18.42578125" style="116" customWidth="1"/>
    <col min="5" max="5" width="5.140625" style="116" bestFit="1" customWidth="1"/>
    <col min="6" max="6" width="20.42578125" style="116" customWidth="1"/>
    <col min="7" max="7" width="5.140625" style="116" bestFit="1" customWidth="1"/>
    <col min="8" max="8" width="23.42578125" style="116" customWidth="1"/>
    <col min="9" max="9" width="5.140625" style="116" bestFit="1" customWidth="1"/>
    <col min="10" max="10" width="19.140625" style="116" customWidth="1"/>
    <col min="11" max="11" width="5.140625" style="116" bestFit="1" customWidth="1"/>
    <col min="12" max="12" width="18.140625" style="116" customWidth="1"/>
    <col min="13" max="13" width="5.140625" style="116" bestFit="1" customWidth="1"/>
    <col min="14" max="14" width="18.42578125" style="116" customWidth="1"/>
    <col min="15" max="15" width="5.140625" style="116" bestFit="1" customWidth="1"/>
    <col min="16" max="16" width="20.42578125" style="116" customWidth="1"/>
    <col min="17" max="17" width="5.140625" style="116" bestFit="1" customWidth="1"/>
    <col min="18" max="18" width="23.42578125" style="116" customWidth="1"/>
    <col min="19" max="19" width="5.140625" style="116" bestFit="1" customWidth="1"/>
    <col min="20" max="20" width="19.140625" style="116" customWidth="1"/>
    <col min="21" max="21" width="5.140625" style="116" bestFit="1" customWidth="1"/>
    <col min="22" max="16384" width="9.140625" style="116"/>
  </cols>
  <sheetData>
    <row r="1" spans="1:22" x14ac:dyDescent="0.3">
      <c r="A1" s="115"/>
      <c r="B1" s="115"/>
      <c r="C1" s="115"/>
      <c r="D1" s="115"/>
      <c r="E1" s="115"/>
      <c r="F1" s="115"/>
      <c r="G1" s="115"/>
      <c r="H1" s="115"/>
      <c r="I1" s="115"/>
      <c r="J1" s="286" t="s">
        <v>0</v>
      </c>
      <c r="K1" s="286"/>
      <c r="L1" s="115"/>
      <c r="M1" s="115"/>
      <c r="N1" s="115"/>
      <c r="O1" s="115"/>
      <c r="P1" s="115"/>
      <c r="Q1" s="115"/>
      <c r="R1" s="115"/>
      <c r="S1" s="115"/>
      <c r="T1" s="286" t="s">
        <v>0</v>
      </c>
      <c r="U1" s="286"/>
      <c r="V1" s="122"/>
    </row>
    <row r="2" spans="1:22" ht="52.5" customHeight="1" x14ac:dyDescent="0.3">
      <c r="A2" s="287" t="s">
        <v>560</v>
      </c>
      <c r="B2" s="287"/>
      <c r="C2" s="287"/>
      <c r="D2" s="287"/>
      <c r="E2" s="287"/>
      <c r="F2" s="287"/>
      <c r="G2" s="287"/>
      <c r="H2" s="287"/>
      <c r="I2" s="287"/>
      <c r="J2" s="287"/>
      <c r="K2" s="117"/>
      <c r="L2" s="287" t="s">
        <v>560</v>
      </c>
      <c r="M2" s="287"/>
      <c r="N2" s="287"/>
      <c r="O2" s="287"/>
      <c r="P2" s="287"/>
      <c r="Q2" s="287"/>
      <c r="R2" s="287"/>
      <c r="S2" s="287"/>
      <c r="T2" s="287"/>
      <c r="U2" s="287"/>
      <c r="V2" s="117"/>
    </row>
    <row r="3" spans="1:22" x14ac:dyDescent="0.3">
      <c r="A3" s="284" t="s">
        <v>34</v>
      </c>
      <c r="B3" s="282" t="s">
        <v>1</v>
      </c>
      <c r="C3" s="283"/>
      <c r="D3" s="282" t="s">
        <v>2</v>
      </c>
      <c r="E3" s="283"/>
      <c r="F3" s="282" t="s">
        <v>3</v>
      </c>
      <c r="G3" s="283"/>
      <c r="H3" s="282" t="s">
        <v>4</v>
      </c>
      <c r="I3" s="283"/>
      <c r="J3" s="282" t="s">
        <v>5</v>
      </c>
      <c r="K3" s="283"/>
      <c r="L3" s="282" t="s">
        <v>6</v>
      </c>
      <c r="M3" s="283"/>
      <c r="N3" s="282" t="s">
        <v>7</v>
      </c>
      <c r="O3" s="283"/>
      <c r="P3" s="282" t="s">
        <v>8</v>
      </c>
      <c r="Q3" s="283"/>
      <c r="R3" s="282" t="s">
        <v>9</v>
      </c>
      <c r="S3" s="283"/>
      <c r="T3" s="282" t="s">
        <v>10</v>
      </c>
      <c r="U3" s="283"/>
    </row>
    <row r="4" spans="1:22" ht="33" x14ac:dyDescent="0.3">
      <c r="A4" s="285"/>
      <c r="B4" s="118" t="s">
        <v>382</v>
      </c>
      <c r="C4" s="118">
        <v>150</v>
      </c>
      <c r="D4" s="118" t="s">
        <v>383</v>
      </c>
      <c r="E4" s="118">
        <v>150</v>
      </c>
      <c r="F4" s="118" t="s">
        <v>384</v>
      </c>
      <c r="G4" s="118">
        <v>150</v>
      </c>
      <c r="H4" s="118" t="s">
        <v>382</v>
      </c>
      <c r="I4" s="118">
        <v>150</v>
      </c>
      <c r="J4" s="118" t="s">
        <v>383</v>
      </c>
      <c r="K4" s="118">
        <v>150</v>
      </c>
      <c r="L4" s="118" t="s">
        <v>382</v>
      </c>
      <c r="M4" s="118">
        <v>150</v>
      </c>
      <c r="N4" s="118" t="s">
        <v>383</v>
      </c>
      <c r="O4" s="118">
        <v>150</v>
      </c>
      <c r="P4" s="118" t="s">
        <v>384</v>
      </c>
      <c r="Q4" s="118">
        <v>150</v>
      </c>
      <c r="R4" s="118" t="s">
        <v>382</v>
      </c>
      <c r="S4" s="118">
        <v>150</v>
      </c>
      <c r="T4" s="118" t="s">
        <v>383</v>
      </c>
      <c r="U4" s="118">
        <v>150</v>
      </c>
    </row>
    <row r="5" spans="1:22" ht="33" x14ac:dyDescent="0.3">
      <c r="A5" s="285"/>
      <c r="B5" s="118"/>
      <c r="C5" s="118"/>
      <c r="D5" s="118"/>
      <c r="E5" s="118"/>
      <c r="F5" s="118" t="s">
        <v>386</v>
      </c>
      <c r="G5" s="118">
        <v>40</v>
      </c>
      <c r="H5" s="118"/>
      <c r="I5" s="118"/>
      <c r="J5" s="118"/>
      <c r="K5" s="118"/>
      <c r="L5" s="118"/>
      <c r="M5" s="118"/>
      <c r="N5" s="118"/>
      <c r="O5" s="118"/>
      <c r="P5" s="118" t="s">
        <v>386</v>
      </c>
      <c r="Q5" s="118">
        <v>40</v>
      </c>
      <c r="R5" s="118"/>
      <c r="S5" s="118"/>
      <c r="T5" s="118"/>
      <c r="U5" s="118"/>
    </row>
    <row r="6" spans="1:22" ht="33" x14ac:dyDescent="0.3">
      <c r="A6" s="285"/>
      <c r="B6" s="118" t="s">
        <v>357</v>
      </c>
      <c r="C6" s="118">
        <v>10</v>
      </c>
      <c r="D6" s="141" t="s">
        <v>357</v>
      </c>
      <c r="E6" s="141">
        <v>10</v>
      </c>
      <c r="F6" s="141" t="s">
        <v>357</v>
      </c>
      <c r="G6" s="141">
        <v>10</v>
      </c>
      <c r="H6" s="141" t="s">
        <v>357</v>
      </c>
      <c r="I6" s="141">
        <v>10</v>
      </c>
      <c r="J6" s="141" t="s">
        <v>357</v>
      </c>
      <c r="K6" s="141">
        <v>10</v>
      </c>
      <c r="L6" s="141" t="s">
        <v>357</v>
      </c>
      <c r="M6" s="141">
        <v>10</v>
      </c>
      <c r="N6" s="141" t="s">
        <v>357</v>
      </c>
      <c r="O6" s="141">
        <v>10</v>
      </c>
      <c r="P6" s="141" t="s">
        <v>357</v>
      </c>
      <c r="Q6" s="141">
        <v>10</v>
      </c>
      <c r="R6" s="141" t="s">
        <v>357</v>
      </c>
      <c r="S6" s="141">
        <v>10</v>
      </c>
      <c r="T6" s="141" t="s">
        <v>357</v>
      </c>
      <c r="U6" s="141">
        <v>10</v>
      </c>
    </row>
    <row r="7" spans="1:22" ht="82.5" customHeight="1" x14ac:dyDescent="0.3">
      <c r="A7" s="285"/>
      <c r="B7" s="118"/>
      <c r="C7" s="118"/>
      <c r="D7" s="118" t="s">
        <v>358</v>
      </c>
      <c r="E7" s="118">
        <v>15</v>
      </c>
      <c r="F7" s="118"/>
      <c r="G7" s="118"/>
      <c r="H7" s="118"/>
      <c r="I7" s="118"/>
      <c r="J7" s="118" t="s">
        <v>358</v>
      </c>
      <c r="K7" s="118">
        <v>15</v>
      </c>
      <c r="L7" s="118"/>
      <c r="M7" s="118"/>
      <c r="N7" s="118" t="s">
        <v>358</v>
      </c>
      <c r="O7" s="118">
        <v>15</v>
      </c>
      <c r="P7" s="118"/>
      <c r="Q7" s="118"/>
      <c r="R7" s="118"/>
      <c r="S7" s="118"/>
      <c r="T7" s="118" t="s">
        <v>358</v>
      </c>
      <c r="U7" s="118">
        <v>15</v>
      </c>
    </row>
    <row r="8" spans="1:22" x14ac:dyDescent="0.3">
      <c r="A8" s="285"/>
      <c r="B8" s="118"/>
      <c r="C8" s="118"/>
      <c r="D8" s="118" t="s">
        <v>62</v>
      </c>
      <c r="E8" s="118">
        <v>40</v>
      </c>
      <c r="F8" s="118"/>
      <c r="G8" s="118"/>
      <c r="H8" s="118"/>
      <c r="I8" s="118"/>
      <c r="J8" s="118" t="s">
        <v>62</v>
      </c>
      <c r="K8" s="118">
        <v>40</v>
      </c>
      <c r="L8" s="118"/>
      <c r="M8" s="118"/>
      <c r="N8" s="118" t="s">
        <v>62</v>
      </c>
      <c r="O8" s="118">
        <v>40</v>
      </c>
      <c r="P8" s="118"/>
      <c r="Q8" s="118"/>
      <c r="R8" s="118"/>
      <c r="S8" s="118"/>
      <c r="T8" s="118" t="s">
        <v>62</v>
      </c>
      <c r="U8" s="118">
        <v>40</v>
      </c>
    </row>
    <row r="9" spans="1:22" x14ac:dyDescent="0.3">
      <c r="A9" s="285"/>
      <c r="B9" s="118" t="s">
        <v>74</v>
      </c>
      <c r="C9" s="118">
        <v>40</v>
      </c>
      <c r="D9" s="118" t="s">
        <v>74</v>
      </c>
      <c r="E9" s="118">
        <v>40</v>
      </c>
      <c r="F9" s="118" t="s">
        <v>74</v>
      </c>
      <c r="G9" s="118">
        <v>60</v>
      </c>
      <c r="H9" s="118" t="s">
        <v>74</v>
      </c>
      <c r="I9" s="118">
        <v>40</v>
      </c>
      <c r="J9" s="118" t="s">
        <v>74</v>
      </c>
      <c r="K9" s="118">
        <v>40</v>
      </c>
      <c r="L9" s="118" t="s">
        <v>74</v>
      </c>
      <c r="M9" s="118">
        <v>40</v>
      </c>
      <c r="N9" s="118" t="s">
        <v>74</v>
      </c>
      <c r="O9" s="118">
        <v>40</v>
      </c>
      <c r="P9" s="118" t="s">
        <v>74</v>
      </c>
      <c r="Q9" s="118">
        <v>40</v>
      </c>
      <c r="R9" s="118" t="s">
        <v>74</v>
      </c>
      <c r="S9" s="118">
        <v>40</v>
      </c>
      <c r="T9" s="118" t="s">
        <v>74</v>
      </c>
      <c r="U9" s="118">
        <v>40</v>
      </c>
    </row>
    <row r="10" spans="1:22" ht="33" x14ac:dyDescent="0.3">
      <c r="A10" s="285"/>
      <c r="B10" s="118" t="s">
        <v>387</v>
      </c>
      <c r="C10" s="118">
        <v>200</v>
      </c>
      <c r="D10" s="118" t="s">
        <v>388</v>
      </c>
      <c r="E10" s="118">
        <v>200</v>
      </c>
      <c r="F10" s="118" t="s">
        <v>387</v>
      </c>
      <c r="G10" s="118">
        <v>200</v>
      </c>
      <c r="H10" s="118" t="s">
        <v>387</v>
      </c>
      <c r="I10" s="118">
        <v>200</v>
      </c>
      <c r="J10" s="118" t="s">
        <v>388</v>
      </c>
      <c r="K10" s="118">
        <v>200</v>
      </c>
      <c r="L10" s="118" t="s">
        <v>387</v>
      </c>
      <c r="M10" s="118">
        <v>200</v>
      </c>
      <c r="N10" s="118" t="s">
        <v>388</v>
      </c>
      <c r="O10" s="118">
        <v>200</v>
      </c>
      <c r="P10" s="118" t="s">
        <v>387</v>
      </c>
      <c r="Q10" s="118">
        <v>200</v>
      </c>
      <c r="R10" s="118" t="s">
        <v>387</v>
      </c>
      <c r="S10" s="118">
        <v>200</v>
      </c>
      <c r="T10" s="118" t="s">
        <v>389</v>
      </c>
      <c r="U10" s="118">
        <v>200</v>
      </c>
    </row>
    <row r="11" spans="1:22" x14ac:dyDescent="0.3">
      <c r="A11" s="285"/>
      <c r="B11" s="118" t="s">
        <v>75</v>
      </c>
      <c r="C11" s="118">
        <v>100</v>
      </c>
      <c r="D11" s="118" t="s">
        <v>75</v>
      </c>
      <c r="E11" s="118">
        <v>100</v>
      </c>
      <c r="F11" s="118" t="s">
        <v>75</v>
      </c>
      <c r="G11" s="118">
        <v>100</v>
      </c>
      <c r="H11" s="118" t="s">
        <v>75</v>
      </c>
      <c r="I11" s="118">
        <v>100</v>
      </c>
      <c r="J11" s="118" t="s">
        <v>75</v>
      </c>
      <c r="K11" s="118">
        <v>100</v>
      </c>
      <c r="L11" s="118" t="s">
        <v>75</v>
      </c>
      <c r="M11" s="118">
        <v>100</v>
      </c>
      <c r="N11" s="118" t="s">
        <v>75</v>
      </c>
      <c r="O11" s="118">
        <v>100</v>
      </c>
      <c r="P11" s="118" t="s">
        <v>75</v>
      </c>
      <c r="Q11" s="118">
        <v>100</v>
      </c>
      <c r="R11" s="118" t="s">
        <v>75</v>
      </c>
      <c r="S11" s="118">
        <v>100</v>
      </c>
      <c r="T11" s="118" t="s">
        <v>75</v>
      </c>
      <c r="U11" s="118">
        <v>100</v>
      </c>
    </row>
    <row r="12" spans="1:22" ht="33" x14ac:dyDescent="0.3">
      <c r="A12" s="284" t="s">
        <v>11</v>
      </c>
      <c r="B12" s="118" t="s">
        <v>391</v>
      </c>
      <c r="C12" s="118">
        <v>100</v>
      </c>
      <c r="D12" s="118" t="s">
        <v>391</v>
      </c>
      <c r="E12" s="118">
        <v>100</v>
      </c>
      <c r="F12" s="118" t="s">
        <v>391</v>
      </c>
      <c r="G12" s="118">
        <v>100</v>
      </c>
      <c r="H12" s="118" t="s">
        <v>392</v>
      </c>
      <c r="I12" s="118">
        <v>100</v>
      </c>
      <c r="J12" s="118" t="s">
        <v>391</v>
      </c>
      <c r="K12" s="118">
        <v>100</v>
      </c>
      <c r="L12" s="118" t="s">
        <v>391</v>
      </c>
      <c r="M12" s="118">
        <v>100</v>
      </c>
      <c r="N12" s="118" t="s">
        <v>391</v>
      </c>
      <c r="O12" s="118">
        <v>100</v>
      </c>
      <c r="P12" s="118" t="s">
        <v>391</v>
      </c>
      <c r="Q12" s="118">
        <v>100</v>
      </c>
      <c r="R12" s="118" t="s">
        <v>393</v>
      </c>
      <c r="S12" s="118">
        <v>100</v>
      </c>
      <c r="T12" s="118" t="s">
        <v>392</v>
      </c>
      <c r="U12" s="118">
        <v>100</v>
      </c>
    </row>
    <row r="13" spans="1:22" ht="82.5" x14ac:dyDescent="0.3">
      <c r="A13" s="285"/>
      <c r="B13" s="118" t="s">
        <v>341</v>
      </c>
      <c r="C13" s="118">
        <v>250</v>
      </c>
      <c r="D13" s="118" t="s">
        <v>394</v>
      </c>
      <c r="E13" s="118">
        <v>250</v>
      </c>
      <c r="F13" s="118" t="s">
        <v>395</v>
      </c>
      <c r="G13" s="118">
        <v>250</v>
      </c>
      <c r="H13" s="118" t="s">
        <v>394</v>
      </c>
      <c r="I13" s="118">
        <v>250</v>
      </c>
      <c r="J13" s="118" t="s">
        <v>341</v>
      </c>
      <c r="K13" s="118">
        <v>250</v>
      </c>
      <c r="L13" s="118" t="s">
        <v>394</v>
      </c>
      <c r="M13" s="118">
        <v>250</v>
      </c>
      <c r="N13" s="118" t="s">
        <v>341</v>
      </c>
      <c r="O13" s="118">
        <v>250</v>
      </c>
      <c r="P13" s="118" t="s">
        <v>394</v>
      </c>
      <c r="Q13" s="118">
        <v>250</v>
      </c>
      <c r="R13" s="118" t="s">
        <v>341</v>
      </c>
      <c r="S13" s="118">
        <v>250</v>
      </c>
      <c r="T13" s="118" t="s">
        <v>395</v>
      </c>
      <c r="U13" s="118">
        <v>250</v>
      </c>
    </row>
    <row r="14" spans="1:22" ht="33" x14ac:dyDescent="0.3">
      <c r="A14" s="285"/>
      <c r="B14" s="118" t="s">
        <v>396</v>
      </c>
      <c r="C14" s="118">
        <v>100</v>
      </c>
      <c r="D14" s="118" t="s">
        <v>397</v>
      </c>
      <c r="E14" s="118">
        <v>100</v>
      </c>
      <c r="F14" s="118" t="s">
        <v>396</v>
      </c>
      <c r="G14" s="118">
        <v>100</v>
      </c>
      <c r="H14" s="118" t="s">
        <v>398</v>
      </c>
      <c r="I14" s="118">
        <v>100</v>
      </c>
      <c r="J14" s="118" t="s">
        <v>396</v>
      </c>
      <c r="K14" s="118">
        <v>100</v>
      </c>
      <c r="L14" s="118" t="s">
        <v>396</v>
      </c>
      <c r="M14" s="118">
        <v>100</v>
      </c>
      <c r="N14" s="118" t="s">
        <v>397</v>
      </c>
      <c r="O14" s="118">
        <v>100</v>
      </c>
      <c r="P14" s="118" t="s">
        <v>396</v>
      </c>
      <c r="Q14" s="118">
        <v>100</v>
      </c>
      <c r="R14" s="118" t="s">
        <v>398</v>
      </c>
      <c r="S14" s="118">
        <v>100</v>
      </c>
      <c r="T14" s="118" t="s">
        <v>396</v>
      </c>
      <c r="U14" s="118">
        <v>100</v>
      </c>
    </row>
    <row r="15" spans="1:22" ht="66" x14ac:dyDescent="0.3">
      <c r="A15" s="285"/>
      <c r="B15" s="118" t="s">
        <v>399</v>
      </c>
      <c r="C15" s="118">
        <v>180</v>
      </c>
      <c r="D15" s="118" t="s">
        <v>400</v>
      </c>
      <c r="E15" s="118">
        <v>180</v>
      </c>
      <c r="F15" s="118" t="s">
        <v>399</v>
      </c>
      <c r="G15" s="118">
        <v>180</v>
      </c>
      <c r="H15" s="118" t="s">
        <v>400</v>
      </c>
      <c r="I15" s="118">
        <v>180</v>
      </c>
      <c r="J15" s="118" t="s">
        <v>399</v>
      </c>
      <c r="K15" s="118">
        <v>180</v>
      </c>
      <c r="L15" s="118" t="s">
        <v>400</v>
      </c>
      <c r="M15" s="118">
        <v>180</v>
      </c>
      <c r="N15" s="118" t="s">
        <v>399</v>
      </c>
      <c r="O15" s="118">
        <v>180</v>
      </c>
      <c r="P15" s="118" t="s">
        <v>400</v>
      </c>
      <c r="Q15" s="118">
        <v>180</v>
      </c>
      <c r="R15" s="118" t="s">
        <v>399</v>
      </c>
      <c r="S15" s="118">
        <v>180</v>
      </c>
      <c r="T15" s="118" t="s">
        <v>400</v>
      </c>
      <c r="U15" s="118">
        <v>180</v>
      </c>
    </row>
    <row r="16" spans="1:22" x14ac:dyDescent="0.3">
      <c r="A16" s="285"/>
      <c r="B16" s="118" t="s">
        <v>401</v>
      </c>
      <c r="C16" s="118">
        <v>200</v>
      </c>
      <c r="D16" s="118" t="s">
        <v>401</v>
      </c>
      <c r="E16" s="118">
        <v>200</v>
      </c>
      <c r="F16" s="118" t="s">
        <v>401</v>
      </c>
      <c r="G16" s="118">
        <v>200</v>
      </c>
      <c r="H16" s="118" t="s">
        <v>401</v>
      </c>
      <c r="I16" s="118">
        <v>200</v>
      </c>
      <c r="J16" s="118" t="s">
        <v>401</v>
      </c>
      <c r="K16" s="118">
        <v>200</v>
      </c>
      <c r="L16" s="118" t="s">
        <v>401</v>
      </c>
      <c r="M16" s="118">
        <v>200</v>
      </c>
      <c r="N16" s="118" t="s">
        <v>401</v>
      </c>
      <c r="O16" s="118">
        <v>200</v>
      </c>
      <c r="P16" s="118" t="s">
        <v>401</v>
      </c>
      <c r="Q16" s="118">
        <v>200</v>
      </c>
      <c r="R16" s="118" t="s">
        <v>401</v>
      </c>
      <c r="S16" s="118">
        <v>200</v>
      </c>
      <c r="T16" s="118" t="s">
        <v>401</v>
      </c>
      <c r="U16" s="118">
        <v>200</v>
      </c>
    </row>
    <row r="17" spans="1:21" x14ac:dyDescent="0.3">
      <c r="A17" s="285"/>
      <c r="B17" s="118" t="s">
        <v>125</v>
      </c>
      <c r="C17" s="118">
        <v>40</v>
      </c>
      <c r="D17" s="118" t="s">
        <v>125</v>
      </c>
      <c r="E17" s="118">
        <v>40</v>
      </c>
      <c r="F17" s="118" t="s">
        <v>125</v>
      </c>
      <c r="G17" s="118">
        <v>40</v>
      </c>
      <c r="H17" s="118" t="s">
        <v>125</v>
      </c>
      <c r="I17" s="118">
        <v>40</v>
      </c>
      <c r="J17" s="118" t="s">
        <v>125</v>
      </c>
      <c r="K17" s="118">
        <v>40</v>
      </c>
      <c r="L17" s="118" t="s">
        <v>125</v>
      </c>
      <c r="M17" s="118">
        <v>40</v>
      </c>
      <c r="N17" s="118" t="s">
        <v>125</v>
      </c>
      <c r="O17" s="118">
        <v>40</v>
      </c>
      <c r="P17" s="118" t="s">
        <v>125</v>
      </c>
      <c r="Q17" s="118">
        <v>40</v>
      </c>
      <c r="R17" s="118" t="s">
        <v>125</v>
      </c>
      <c r="S17" s="118">
        <v>40</v>
      </c>
      <c r="T17" s="118" t="s">
        <v>125</v>
      </c>
      <c r="U17" s="118">
        <v>40</v>
      </c>
    </row>
    <row r="18" spans="1:21" ht="33" x14ac:dyDescent="0.3">
      <c r="A18" s="285"/>
      <c r="B18" s="118" t="s">
        <v>309</v>
      </c>
      <c r="C18" s="118">
        <v>60</v>
      </c>
      <c r="D18" s="118" t="s">
        <v>309</v>
      </c>
      <c r="E18" s="118">
        <v>60</v>
      </c>
      <c r="F18" s="118" t="s">
        <v>309</v>
      </c>
      <c r="G18" s="118">
        <v>60</v>
      </c>
      <c r="H18" s="118" t="s">
        <v>309</v>
      </c>
      <c r="I18" s="118">
        <v>60</v>
      </c>
      <c r="J18" s="118" t="s">
        <v>309</v>
      </c>
      <c r="K18" s="118">
        <v>60</v>
      </c>
      <c r="L18" s="118" t="s">
        <v>309</v>
      </c>
      <c r="M18" s="118">
        <v>60</v>
      </c>
      <c r="N18" s="118" t="s">
        <v>309</v>
      </c>
      <c r="O18" s="118">
        <v>60</v>
      </c>
      <c r="P18" s="118" t="s">
        <v>309</v>
      </c>
      <c r="Q18" s="118">
        <v>60</v>
      </c>
      <c r="R18" s="118" t="s">
        <v>309</v>
      </c>
      <c r="S18" s="118">
        <v>60</v>
      </c>
      <c r="T18" s="118" t="s">
        <v>309</v>
      </c>
      <c r="U18" s="118">
        <v>60</v>
      </c>
    </row>
    <row r="19" spans="1:21" ht="33" x14ac:dyDescent="0.3">
      <c r="A19" s="281" t="s">
        <v>12</v>
      </c>
      <c r="B19" s="119" t="s">
        <v>342</v>
      </c>
      <c r="C19" s="118">
        <v>60</v>
      </c>
      <c r="D19" s="119" t="s">
        <v>342</v>
      </c>
      <c r="E19" s="118">
        <v>60</v>
      </c>
      <c r="F19" s="119" t="s">
        <v>342</v>
      </c>
      <c r="G19" s="118">
        <v>60</v>
      </c>
      <c r="H19" s="119" t="s">
        <v>342</v>
      </c>
      <c r="I19" s="118">
        <v>60</v>
      </c>
      <c r="J19" s="119" t="s">
        <v>342</v>
      </c>
      <c r="K19" s="118">
        <v>60</v>
      </c>
      <c r="L19" s="119" t="s">
        <v>342</v>
      </c>
      <c r="M19" s="118">
        <v>60</v>
      </c>
      <c r="N19" s="119" t="s">
        <v>342</v>
      </c>
      <c r="O19" s="118">
        <v>60</v>
      </c>
      <c r="P19" s="119" t="s">
        <v>342</v>
      </c>
      <c r="Q19" s="118">
        <v>60</v>
      </c>
      <c r="R19" s="119" t="s">
        <v>342</v>
      </c>
      <c r="S19" s="118">
        <v>60</v>
      </c>
      <c r="T19" s="119" t="s">
        <v>342</v>
      </c>
      <c r="U19" s="118">
        <v>60</v>
      </c>
    </row>
    <row r="20" spans="1:21" x14ac:dyDescent="0.3">
      <c r="A20" s="281"/>
      <c r="B20" s="119" t="s">
        <v>75</v>
      </c>
      <c r="C20" s="118">
        <v>100</v>
      </c>
      <c r="D20" s="119" t="s">
        <v>75</v>
      </c>
      <c r="E20" s="118">
        <v>100</v>
      </c>
      <c r="F20" s="119" t="s">
        <v>75</v>
      </c>
      <c r="G20" s="118">
        <v>100</v>
      </c>
      <c r="H20" s="119" t="s">
        <v>75</v>
      </c>
      <c r="I20" s="118">
        <v>100</v>
      </c>
      <c r="J20" s="119" t="s">
        <v>75</v>
      </c>
      <c r="K20" s="118">
        <v>100</v>
      </c>
      <c r="L20" s="119" t="s">
        <v>75</v>
      </c>
      <c r="M20" s="118">
        <v>100</v>
      </c>
      <c r="N20" s="119" t="s">
        <v>75</v>
      </c>
      <c r="O20" s="118">
        <v>100</v>
      </c>
      <c r="P20" s="119" t="s">
        <v>75</v>
      </c>
      <c r="Q20" s="118">
        <v>100</v>
      </c>
      <c r="R20" s="119" t="s">
        <v>75</v>
      </c>
      <c r="S20" s="118">
        <v>100</v>
      </c>
      <c r="T20" s="119" t="s">
        <v>75</v>
      </c>
      <c r="U20" s="118">
        <v>100</v>
      </c>
    </row>
    <row r="21" spans="1:21" ht="33" x14ac:dyDescent="0.3">
      <c r="A21" s="281"/>
      <c r="B21" s="119" t="s">
        <v>388</v>
      </c>
      <c r="C21" s="118">
        <v>200</v>
      </c>
      <c r="D21" s="118" t="s">
        <v>402</v>
      </c>
      <c r="E21" s="118">
        <v>200</v>
      </c>
      <c r="F21" s="118" t="s">
        <v>402</v>
      </c>
      <c r="G21" s="118">
        <v>200</v>
      </c>
      <c r="H21" s="119" t="s">
        <v>388</v>
      </c>
      <c r="I21" s="118">
        <v>200</v>
      </c>
      <c r="J21" s="118" t="s">
        <v>402</v>
      </c>
      <c r="K21" s="118">
        <v>200</v>
      </c>
      <c r="L21" s="119" t="s">
        <v>388</v>
      </c>
      <c r="M21" s="118">
        <v>200</v>
      </c>
      <c r="N21" s="118" t="s">
        <v>402</v>
      </c>
      <c r="O21" s="118">
        <v>200</v>
      </c>
      <c r="P21" s="119" t="s">
        <v>388</v>
      </c>
      <c r="Q21" s="118">
        <v>200</v>
      </c>
      <c r="R21" s="118" t="s">
        <v>402</v>
      </c>
      <c r="S21" s="118">
        <v>200</v>
      </c>
      <c r="T21" s="118" t="s">
        <v>402</v>
      </c>
      <c r="U21" s="118">
        <v>200</v>
      </c>
    </row>
  </sheetData>
  <mergeCells count="17">
    <mergeCell ref="T3:U3"/>
    <mergeCell ref="A12:A18"/>
    <mergeCell ref="J1:K1"/>
    <mergeCell ref="A2:J2"/>
    <mergeCell ref="A3:A11"/>
    <mergeCell ref="B3:C3"/>
    <mergeCell ref="D3:E3"/>
    <mergeCell ref="F3:G3"/>
    <mergeCell ref="H3:I3"/>
    <mergeCell ref="J3:K3"/>
    <mergeCell ref="L2:U2"/>
    <mergeCell ref="T1:U1"/>
    <mergeCell ref="A19:A21"/>
    <mergeCell ref="L3:M3"/>
    <mergeCell ref="N3:O3"/>
    <mergeCell ref="P3:Q3"/>
    <mergeCell ref="R3:S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5"/>
  <sheetViews>
    <sheetView view="pageBreakPreview" zoomScale="60" zoomScaleNormal="100" workbookViewId="0">
      <selection activeCell="L2" sqref="L2:U2"/>
    </sheetView>
  </sheetViews>
  <sheetFormatPr defaultRowHeight="16.5" x14ac:dyDescent="0.3"/>
  <cols>
    <col min="1" max="1" width="10.140625" style="116" customWidth="1"/>
    <col min="2" max="2" width="18.140625" style="116" customWidth="1"/>
    <col min="3" max="3" width="6" style="116" customWidth="1"/>
    <col min="4" max="4" width="18.42578125" style="116" customWidth="1"/>
    <col min="5" max="5" width="6" style="116" customWidth="1"/>
    <col min="6" max="6" width="20.42578125" style="116" customWidth="1"/>
    <col min="7" max="7" width="6.28515625" style="116" customWidth="1"/>
    <col min="8" max="8" width="23.42578125" style="116" customWidth="1"/>
    <col min="9" max="9" width="6.7109375" style="116" customWidth="1"/>
    <col min="10" max="10" width="19.140625" style="116" customWidth="1"/>
    <col min="11" max="11" width="6.7109375" style="116" customWidth="1"/>
    <col min="12" max="12" width="18.140625" style="116" customWidth="1"/>
    <col min="13" max="13" width="6" style="116" customWidth="1"/>
    <col min="14" max="14" width="18.42578125" style="116" customWidth="1"/>
    <col min="15" max="15" width="6.140625" style="116" customWidth="1"/>
    <col min="16" max="16" width="20.42578125" style="116" customWidth="1"/>
    <col min="17" max="17" width="7.28515625" style="116" customWidth="1"/>
    <col min="18" max="18" width="23.42578125" style="116" customWidth="1"/>
    <col min="19" max="19" width="7.28515625" style="116" customWidth="1"/>
    <col min="20" max="20" width="19.140625" style="116" customWidth="1"/>
    <col min="21" max="21" width="5.85546875" style="116" customWidth="1"/>
    <col min="22" max="16384" width="9.140625" style="116"/>
  </cols>
  <sheetData>
    <row r="1" spans="1:22" ht="15" customHeight="1" x14ac:dyDescent="0.3">
      <c r="A1" s="115"/>
      <c r="B1" s="115"/>
      <c r="C1" s="115"/>
      <c r="D1" s="115"/>
      <c r="E1" s="115"/>
      <c r="F1" s="115"/>
      <c r="G1" s="115"/>
      <c r="H1" s="115"/>
      <c r="I1" s="115"/>
      <c r="J1" s="286" t="s">
        <v>49</v>
      </c>
      <c r="K1" s="286"/>
      <c r="L1" s="115"/>
      <c r="M1" s="115"/>
      <c r="N1" s="115"/>
      <c r="O1" s="115"/>
      <c r="P1" s="115"/>
      <c r="Q1" s="115"/>
      <c r="R1" s="115"/>
      <c r="S1" s="115"/>
      <c r="T1" s="286" t="s">
        <v>49</v>
      </c>
      <c r="U1" s="286"/>
      <c r="V1" s="122"/>
    </row>
    <row r="2" spans="1:22" ht="58.5" customHeight="1" x14ac:dyDescent="0.3">
      <c r="A2" s="287" t="s">
        <v>560</v>
      </c>
      <c r="B2" s="287"/>
      <c r="C2" s="287"/>
      <c r="D2" s="287"/>
      <c r="E2" s="287"/>
      <c r="F2" s="287"/>
      <c r="G2" s="287"/>
      <c r="H2" s="287"/>
      <c r="I2" s="287"/>
      <c r="J2" s="287"/>
      <c r="K2" s="117"/>
      <c r="L2" s="287" t="s">
        <v>560</v>
      </c>
      <c r="M2" s="287"/>
      <c r="N2" s="287"/>
      <c r="O2" s="287"/>
      <c r="P2" s="287"/>
      <c r="Q2" s="287"/>
      <c r="R2" s="287"/>
      <c r="S2" s="287"/>
      <c r="T2" s="287"/>
      <c r="U2" s="287"/>
      <c r="V2" s="117"/>
    </row>
    <row r="3" spans="1:22" x14ac:dyDescent="0.3">
      <c r="A3" s="284" t="s">
        <v>34</v>
      </c>
      <c r="B3" s="282" t="s">
        <v>1</v>
      </c>
      <c r="C3" s="283"/>
      <c r="D3" s="282" t="s">
        <v>2</v>
      </c>
      <c r="E3" s="283"/>
      <c r="F3" s="282" t="s">
        <v>3</v>
      </c>
      <c r="G3" s="283"/>
      <c r="H3" s="282" t="s">
        <v>4</v>
      </c>
      <c r="I3" s="283"/>
      <c r="J3" s="282" t="s">
        <v>5</v>
      </c>
      <c r="K3" s="283"/>
      <c r="L3" s="282" t="s">
        <v>6</v>
      </c>
      <c r="M3" s="283"/>
      <c r="N3" s="282" t="s">
        <v>7</v>
      </c>
      <c r="O3" s="283"/>
      <c r="P3" s="282" t="s">
        <v>8</v>
      </c>
      <c r="Q3" s="283"/>
      <c r="R3" s="282" t="s">
        <v>9</v>
      </c>
      <c r="S3" s="283"/>
      <c r="T3" s="282" t="s">
        <v>10</v>
      </c>
      <c r="U3" s="283"/>
    </row>
    <row r="4" spans="1:22" ht="49.5" x14ac:dyDescent="0.3">
      <c r="A4" s="285"/>
      <c r="B4" s="118" t="s">
        <v>335</v>
      </c>
      <c r="C4" s="118">
        <v>150</v>
      </c>
      <c r="D4" s="118" t="s">
        <v>373</v>
      </c>
      <c r="E4" s="118">
        <v>200</v>
      </c>
      <c r="F4" s="118" t="s">
        <v>348</v>
      </c>
      <c r="G4" s="118">
        <v>200</v>
      </c>
      <c r="H4" s="118" t="s">
        <v>338</v>
      </c>
      <c r="I4" s="118">
        <v>150</v>
      </c>
      <c r="J4" s="118" t="s">
        <v>376</v>
      </c>
      <c r="K4" s="118">
        <v>200</v>
      </c>
      <c r="L4" s="118" t="s">
        <v>349</v>
      </c>
      <c r="M4" s="118">
        <v>150</v>
      </c>
      <c r="N4" s="118" t="s">
        <v>385</v>
      </c>
      <c r="O4" s="118">
        <v>200</v>
      </c>
      <c r="P4" s="118" t="s">
        <v>378</v>
      </c>
      <c r="Q4" s="118">
        <v>170</v>
      </c>
      <c r="R4" s="118" t="s">
        <v>350</v>
      </c>
      <c r="S4" s="118">
        <v>200</v>
      </c>
      <c r="T4" s="118" t="s">
        <v>76</v>
      </c>
      <c r="U4" s="118">
        <v>200</v>
      </c>
    </row>
    <row r="5" spans="1:22" ht="33" x14ac:dyDescent="0.3">
      <c r="A5" s="285"/>
      <c r="B5" s="118" t="s">
        <v>351</v>
      </c>
      <c r="C5" s="118">
        <v>30</v>
      </c>
      <c r="D5" s="118" t="s">
        <v>336</v>
      </c>
      <c r="E5" s="118">
        <v>15</v>
      </c>
      <c r="F5" s="118" t="s">
        <v>352</v>
      </c>
      <c r="G5" s="118">
        <v>60</v>
      </c>
      <c r="H5" s="118" t="s">
        <v>353</v>
      </c>
      <c r="I5" s="118">
        <v>50</v>
      </c>
      <c r="J5" s="118" t="s">
        <v>336</v>
      </c>
      <c r="K5" s="118">
        <v>15</v>
      </c>
      <c r="L5" s="118" t="s">
        <v>354</v>
      </c>
      <c r="M5" s="118">
        <v>30</v>
      </c>
      <c r="N5" s="118" t="s">
        <v>336</v>
      </c>
      <c r="O5" s="118">
        <v>15</v>
      </c>
      <c r="P5" s="118" t="s">
        <v>355</v>
      </c>
      <c r="Q5" s="118">
        <v>60</v>
      </c>
      <c r="R5" s="118" t="s">
        <v>356</v>
      </c>
      <c r="S5" s="118">
        <v>50</v>
      </c>
      <c r="T5" s="118"/>
      <c r="U5" s="118"/>
    </row>
    <row r="6" spans="1:22" ht="33" x14ac:dyDescent="0.3">
      <c r="A6" s="285"/>
      <c r="B6" s="118" t="s">
        <v>357</v>
      </c>
      <c r="C6" s="118">
        <v>10</v>
      </c>
      <c r="D6" s="118" t="s">
        <v>357</v>
      </c>
      <c r="E6" s="118">
        <v>10</v>
      </c>
      <c r="F6" s="118" t="s">
        <v>357</v>
      </c>
      <c r="G6" s="118">
        <v>10</v>
      </c>
      <c r="H6" s="118" t="s">
        <v>357</v>
      </c>
      <c r="I6" s="118">
        <v>10</v>
      </c>
      <c r="J6" s="118" t="s">
        <v>357</v>
      </c>
      <c r="K6" s="118">
        <v>10</v>
      </c>
      <c r="L6" s="118" t="s">
        <v>357</v>
      </c>
      <c r="M6" s="118">
        <v>10</v>
      </c>
      <c r="N6" s="118" t="s">
        <v>357</v>
      </c>
      <c r="O6" s="118">
        <v>10</v>
      </c>
      <c r="P6" s="118" t="s">
        <v>357</v>
      </c>
      <c r="Q6" s="118">
        <v>10</v>
      </c>
      <c r="R6" s="118" t="s">
        <v>357</v>
      </c>
      <c r="S6" s="118">
        <v>10</v>
      </c>
      <c r="T6" s="118" t="s">
        <v>357</v>
      </c>
      <c r="U6" s="118">
        <v>10</v>
      </c>
    </row>
    <row r="7" spans="1:22" ht="82.5" customHeight="1" x14ac:dyDescent="0.3">
      <c r="A7" s="285"/>
      <c r="B7" s="118"/>
      <c r="C7" s="118"/>
      <c r="D7" s="118" t="s">
        <v>358</v>
      </c>
      <c r="E7" s="118">
        <v>15</v>
      </c>
      <c r="F7" s="118"/>
      <c r="G7" s="118"/>
      <c r="H7" s="118"/>
      <c r="I7" s="118"/>
      <c r="J7" s="118" t="s">
        <v>358</v>
      </c>
      <c r="K7" s="118">
        <v>15</v>
      </c>
      <c r="L7" s="118"/>
      <c r="M7" s="118"/>
      <c r="N7" s="118" t="s">
        <v>358</v>
      </c>
      <c r="O7" s="118">
        <v>15</v>
      </c>
      <c r="P7" s="118"/>
      <c r="Q7" s="118"/>
      <c r="R7" s="118"/>
      <c r="S7" s="118"/>
      <c r="T7" s="118" t="s">
        <v>358</v>
      </c>
      <c r="U7" s="118">
        <v>15</v>
      </c>
    </row>
    <row r="8" spans="1:22" x14ac:dyDescent="0.3">
      <c r="A8" s="285"/>
      <c r="B8" s="118"/>
      <c r="C8" s="118"/>
      <c r="D8" s="118" t="s">
        <v>62</v>
      </c>
      <c r="E8" s="118">
        <v>40</v>
      </c>
      <c r="F8" s="118"/>
      <c r="G8" s="118"/>
      <c r="H8" s="118"/>
      <c r="I8" s="118"/>
      <c r="J8" s="118" t="s">
        <v>62</v>
      </c>
      <c r="K8" s="118">
        <v>40</v>
      </c>
      <c r="L8" s="118"/>
      <c r="M8" s="118"/>
      <c r="N8" s="118" t="s">
        <v>62</v>
      </c>
      <c r="O8" s="118">
        <v>40</v>
      </c>
      <c r="P8" s="118"/>
      <c r="Q8" s="118"/>
      <c r="R8" s="118"/>
      <c r="S8" s="118"/>
      <c r="T8" s="118" t="s">
        <v>62</v>
      </c>
      <c r="U8" s="118">
        <v>40</v>
      </c>
    </row>
    <row r="9" spans="1:22" x14ac:dyDescent="0.3">
      <c r="A9" s="285"/>
      <c r="B9" s="118" t="s">
        <v>247</v>
      </c>
      <c r="C9" s="118">
        <v>50</v>
      </c>
      <c r="D9" s="118" t="s">
        <v>247</v>
      </c>
      <c r="E9" s="118">
        <v>50</v>
      </c>
      <c r="F9" s="118" t="s">
        <v>247</v>
      </c>
      <c r="G9" s="118">
        <v>80</v>
      </c>
      <c r="H9" s="118" t="s">
        <v>247</v>
      </c>
      <c r="I9" s="118">
        <v>50</v>
      </c>
      <c r="J9" s="118" t="s">
        <v>247</v>
      </c>
      <c r="K9" s="118">
        <v>50</v>
      </c>
      <c r="L9" s="118" t="s">
        <v>247</v>
      </c>
      <c r="M9" s="118">
        <v>50</v>
      </c>
      <c r="N9" s="118" t="s">
        <v>247</v>
      </c>
      <c r="O9" s="118">
        <v>50</v>
      </c>
      <c r="P9" s="118" t="s">
        <v>247</v>
      </c>
      <c r="Q9" s="118">
        <v>80</v>
      </c>
      <c r="R9" s="118" t="s">
        <v>247</v>
      </c>
      <c r="S9" s="118">
        <v>50</v>
      </c>
      <c r="T9" s="118" t="s">
        <v>247</v>
      </c>
      <c r="U9" s="118">
        <v>50</v>
      </c>
    </row>
    <row r="10" spans="1:22" ht="33" x14ac:dyDescent="0.3">
      <c r="A10" s="285"/>
      <c r="B10" s="118" t="s">
        <v>517</v>
      </c>
      <c r="C10" s="118">
        <v>200</v>
      </c>
      <c r="D10" s="118" t="s">
        <v>346</v>
      </c>
      <c r="E10" s="118">
        <v>200</v>
      </c>
      <c r="F10" s="118" t="s">
        <v>518</v>
      </c>
      <c r="G10" s="118">
        <v>200</v>
      </c>
      <c r="H10" s="118" t="s">
        <v>517</v>
      </c>
      <c r="I10" s="118">
        <v>200</v>
      </c>
      <c r="J10" s="118" t="s">
        <v>519</v>
      </c>
      <c r="K10" s="118">
        <v>200</v>
      </c>
      <c r="L10" s="118" t="s">
        <v>518</v>
      </c>
      <c r="M10" s="118">
        <v>200</v>
      </c>
      <c r="N10" s="118" t="s">
        <v>346</v>
      </c>
      <c r="O10" s="118">
        <v>200</v>
      </c>
      <c r="P10" s="118" t="s">
        <v>517</v>
      </c>
      <c r="Q10" s="118">
        <v>200</v>
      </c>
      <c r="R10" s="118" t="s">
        <v>518</v>
      </c>
      <c r="S10" s="118">
        <v>200</v>
      </c>
      <c r="T10" s="118" t="s">
        <v>519</v>
      </c>
      <c r="U10" s="118">
        <v>200</v>
      </c>
    </row>
    <row r="11" spans="1:22" x14ac:dyDescent="0.3">
      <c r="A11" s="285"/>
      <c r="B11" s="118" t="s">
        <v>43</v>
      </c>
      <c r="C11" s="118">
        <v>200</v>
      </c>
      <c r="D11" s="118" t="s">
        <v>47</v>
      </c>
      <c r="E11" s="118">
        <v>150</v>
      </c>
      <c r="F11" s="118" t="s">
        <v>77</v>
      </c>
      <c r="G11" s="118">
        <v>150</v>
      </c>
      <c r="H11" s="118" t="s">
        <v>37</v>
      </c>
      <c r="I11" s="118">
        <v>150</v>
      </c>
      <c r="J11" s="118" t="s">
        <v>37</v>
      </c>
      <c r="K11" s="118">
        <v>150</v>
      </c>
      <c r="L11" s="118" t="s">
        <v>37</v>
      </c>
      <c r="M11" s="118">
        <v>150</v>
      </c>
      <c r="N11" s="118" t="s">
        <v>359</v>
      </c>
      <c r="O11" s="118">
        <v>130</v>
      </c>
      <c r="P11" s="118" t="s">
        <v>47</v>
      </c>
      <c r="Q11" s="118">
        <v>150</v>
      </c>
      <c r="R11" s="118" t="s">
        <v>43</v>
      </c>
      <c r="S11" s="118">
        <v>150</v>
      </c>
      <c r="T11" s="118" t="s">
        <v>37</v>
      </c>
      <c r="U11" s="118">
        <v>200</v>
      </c>
    </row>
    <row r="12" spans="1:22" x14ac:dyDescent="0.3">
      <c r="A12" s="288"/>
      <c r="B12" s="118"/>
      <c r="C12" s="118">
        <f>SUM(C4:C11)</f>
        <v>640</v>
      </c>
      <c r="D12" s="118"/>
      <c r="E12" s="118">
        <f>SUM(E4:E11)</f>
        <v>680</v>
      </c>
      <c r="F12" s="118"/>
      <c r="G12" s="118">
        <f>SUM(G4:G11)</f>
        <v>700</v>
      </c>
      <c r="H12" s="118"/>
      <c r="I12" s="118">
        <f>SUM(I4:I11)</f>
        <v>610</v>
      </c>
      <c r="J12" s="118"/>
      <c r="K12" s="118">
        <f>SUM(K4:K11)</f>
        <v>680</v>
      </c>
      <c r="L12" s="118"/>
      <c r="M12" s="118">
        <f>SUM(M4:M11)</f>
        <v>590</v>
      </c>
      <c r="N12" s="118"/>
      <c r="O12" s="118">
        <f>SUM(O4:O11)</f>
        <v>660</v>
      </c>
      <c r="P12" s="118"/>
      <c r="Q12" s="118">
        <f>SUM(Q4:Q11)</f>
        <v>670</v>
      </c>
      <c r="R12" s="118"/>
      <c r="S12" s="118">
        <f>SUM(S4:S11)</f>
        <v>660</v>
      </c>
      <c r="T12" s="118"/>
      <c r="U12" s="118">
        <f>SUM(U4:U11)</f>
        <v>715</v>
      </c>
    </row>
    <row r="13" spans="1:22" ht="66" x14ac:dyDescent="0.3">
      <c r="A13" s="284" t="s">
        <v>11</v>
      </c>
      <c r="B13" s="118" t="s">
        <v>314</v>
      </c>
      <c r="C13" s="118">
        <v>100</v>
      </c>
      <c r="D13" s="163" t="s">
        <v>347</v>
      </c>
      <c r="E13" s="118">
        <v>100</v>
      </c>
      <c r="F13" s="118" t="s">
        <v>375</v>
      </c>
      <c r="G13" s="118">
        <v>100</v>
      </c>
      <c r="H13" s="163" t="s">
        <v>374</v>
      </c>
      <c r="I13" s="118">
        <v>100</v>
      </c>
      <c r="J13" s="118" t="s">
        <v>360</v>
      </c>
      <c r="K13" s="118">
        <v>100</v>
      </c>
      <c r="L13" s="118" t="s">
        <v>320</v>
      </c>
      <c r="M13" s="118">
        <v>100</v>
      </c>
      <c r="N13" s="118" t="s">
        <v>377</v>
      </c>
      <c r="O13" s="118">
        <v>100</v>
      </c>
      <c r="P13" s="118" t="s">
        <v>390</v>
      </c>
      <c r="Q13" s="118">
        <v>100</v>
      </c>
      <c r="R13" s="118" t="s">
        <v>319</v>
      </c>
      <c r="S13" s="118">
        <v>100</v>
      </c>
      <c r="T13" s="118" t="s">
        <v>347</v>
      </c>
      <c r="U13" s="118">
        <v>100</v>
      </c>
    </row>
    <row r="14" spans="1:22" ht="82.5" x14ac:dyDescent="0.3">
      <c r="A14" s="285"/>
      <c r="B14" s="118" t="s">
        <v>527</v>
      </c>
      <c r="C14" s="118">
        <v>275</v>
      </c>
      <c r="D14" s="118" t="s">
        <v>361</v>
      </c>
      <c r="E14" s="118">
        <v>250</v>
      </c>
      <c r="F14" s="118" t="s">
        <v>362</v>
      </c>
      <c r="G14" s="118">
        <v>250</v>
      </c>
      <c r="H14" s="118" t="s">
        <v>521</v>
      </c>
      <c r="I14" s="118">
        <v>260</v>
      </c>
      <c r="J14" s="118" t="s">
        <v>522</v>
      </c>
      <c r="K14" s="118">
        <v>270</v>
      </c>
      <c r="L14" s="118" t="s">
        <v>523</v>
      </c>
      <c r="M14" s="118">
        <v>260</v>
      </c>
      <c r="N14" s="118" t="s">
        <v>524</v>
      </c>
      <c r="O14" s="118">
        <v>270</v>
      </c>
      <c r="P14" s="118" t="s">
        <v>525</v>
      </c>
      <c r="Q14" s="118">
        <v>260</v>
      </c>
      <c r="R14" s="118" t="s">
        <v>526</v>
      </c>
      <c r="S14" s="118">
        <v>270</v>
      </c>
      <c r="T14" s="118" t="s">
        <v>381</v>
      </c>
      <c r="U14" s="118">
        <v>250</v>
      </c>
    </row>
    <row r="15" spans="1:22" ht="49.5" x14ac:dyDescent="0.3">
      <c r="A15" s="285"/>
      <c r="B15" s="118" t="s">
        <v>308</v>
      </c>
      <c r="C15" s="118">
        <v>100</v>
      </c>
      <c r="D15" s="118" t="s">
        <v>363</v>
      </c>
      <c r="E15" s="118">
        <v>100</v>
      </c>
      <c r="F15" s="118" t="s">
        <v>318</v>
      </c>
      <c r="G15" s="118">
        <v>280</v>
      </c>
      <c r="H15" s="118" t="s">
        <v>364</v>
      </c>
      <c r="I15" s="118">
        <v>100</v>
      </c>
      <c r="J15" s="118" t="s">
        <v>339</v>
      </c>
      <c r="K15" s="118">
        <v>280</v>
      </c>
      <c r="L15" s="118" t="s">
        <v>343</v>
      </c>
      <c r="M15" s="118">
        <v>280</v>
      </c>
      <c r="N15" s="118" t="s">
        <v>312</v>
      </c>
      <c r="O15" s="118">
        <v>100</v>
      </c>
      <c r="P15" s="118" t="s">
        <v>365</v>
      </c>
      <c r="Q15" s="118">
        <v>280</v>
      </c>
      <c r="R15" s="118" t="s">
        <v>379</v>
      </c>
      <c r="S15" s="118">
        <v>280</v>
      </c>
      <c r="T15" s="118" t="s">
        <v>366</v>
      </c>
      <c r="U15" s="118">
        <v>280</v>
      </c>
    </row>
    <row r="16" spans="1:22" ht="49.5" x14ac:dyDescent="0.3">
      <c r="A16" s="285"/>
      <c r="B16" s="118" t="s">
        <v>39</v>
      </c>
      <c r="C16" s="118">
        <v>180</v>
      </c>
      <c r="D16" s="118" t="s">
        <v>367</v>
      </c>
      <c r="E16" s="118">
        <v>180</v>
      </c>
      <c r="F16" s="118"/>
      <c r="G16" s="118"/>
      <c r="H16" s="118" t="s">
        <v>317</v>
      </c>
      <c r="I16" s="118">
        <v>180</v>
      </c>
      <c r="J16" s="118"/>
      <c r="K16" s="118"/>
      <c r="L16" s="118"/>
      <c r="M16" s="118"/>
      <c r="N16" s="118" t="s">
        <v>368</v>
      </c>
      <c r="O16" s="118">
        <v>180</v>
      </c>
      <c r="P16" s="118"/>
      <c r="Q16" s="118"/>
      <c r="R16" s="118"/>
      <c r="S16" s="118"/>
      <c r="T16" s="118"/>
      <c r="U16" s="118"/>
    </row>
    <row r="17" spans="1:21" ht="33" x14ac:dyDescent="0.3">
      <c r="A17" s="285"/>
      <c r="B17" s="118" t="s">
        <v>512</v>
      </c>
      <c r="C17" s="118">
        <v>200</v>
      </c>
      <c r="D17" s="118" t="s">
        <v>310</v>
      </c>
      <c r="E17" s="118">
        <v>200</v>
      </c>
      <c r="F17" s="118" t="s">
        <v>48</v>
      </c>
      <c r="G17" s="118">
        <v>200</v>
      </c>
      <c r="H17" s="118" t="s">
        <v>369</v>
      </c>
      <c r="I17" s="118">
        <v>200</v>
      </c>
      <c r="J17" s="118" t="s">
        <v>514</v>
      </c>
      <c r="K17" s="118">
        <v>200</v>
      </c>
      <c r="L17" s="118" t="s">
        <v>512</v>
      </c>
      <c r="M17" s="118">
        <v>200</v>
      </c>
      <c r="N17" s="118" t="s">
        <v>310</v>
      </c>
      <c r="O17" s="118">
        <v>200</v>
      </c>
      <c r="P17" s="118" t="s">
        <v>48</v>
      </c>
      <c r="Q17" s="118">
        <v>200</v>
      </c>
      <c r="R17" s="118" t="s">
        <v>380</v>
      </c>
      <c r="S17" s="118">
        <v>200</v>
      </c>
      <c r="T17" s="118" t="s">
        <v>514</v>
      </c>
      <c r="U17" s="118">
        <v>200</v>
      </c>
    </row>
    <row r="18" spans="1:21" x14ac:dyDescent="0.3">
      <c r="A18" s="285"/>
      <c r="B18" s="118" t="s">
        <v>125</v>
      </c>
      <c r="C18" s="118">
        <v>50</v>
      </c>
      <c r="D18" s="118" t="s">
        <v>125</v>
      </c>
      <c r="E18" s="118">
        <v>50</v>
      </c>
      <c r="F18" s="118" t="s">
        <v>125</v>
      </c>
      <c r="G18" s="118">
        <v>50</v>
      </c>
      <c r="H18" s="118" t="s">
        <v>125</v>
      </c>
      <c r="I18" s="118">
        <v>50</v>
      </c>
      <c r="J18" s="118" t="s">
        <v>125</v>
      </c>
      <c r="K18" s="118">
        <v>50</v>
      </c>
      <c r="L18" s="118" t="s">
        <v>125</v>
      </c>
      <c r="M18" s="118">
        <v>50</v>
      </c>
      <c r="N18" s="118" t="s">
        <v>125</v>
      </c>
      <c r="O18" s="118">
        <v>50</v>
      </c>
      <c r="P18" s="118" t="s">
        <v>125</v>
      </c>
      <c r="Q18" s="118">
        <v>50</v>
      </c>
      <c r="R18" s="118" t="s">
        <v>125</v>
      </c>
      <c r="S18" s="118">
        <v>50</v>
      </c>
      <c r="T18" s="118" t="s">
        <v>125</v>
      </c>
      <c r="U18" s="118">
        <v>50</v>
      </c>
    </row>
    <row r="19" spans="1:21" ht="33" x14ac:dyDescent="0.3">
      <c r="A19" s="285"/>
      <c r="B19" s="118" t="s">
        <v>309</v>
      </c>
      <c r="C19" s="118">
        <v>80</v>
      </c>
      <c r="D19" s="118" t="s">
        <v>309</v>
      </c>
      <c r="E19" s="118">
        <v>80</v>
      </c>
      <c r="F19" s="118" t="s">
        <v>309</v>
      </c>
      <c r="G19" s="118">
        <v>80</v>
      </c>
      <c r="H19" s="118" t="s">
        <v>309</v>
      </c>
      <c r="I19" s="118">
        <v>80</v>
      </c>
      <c r="J19" s="118" t="s">
        <v>309</v>
      </c>
      <c r="K19" s="118">
        <v>80</v>
      </c>
      <c r="L19" s="118" t="s">
        <v>309</v>
      </c>
      <c r="M19" s="118">
        <v>80</v>
      </c>
      <c r="N19" s="118" t="s">
        <v>309</v>
      </c>
      <c r="O19" s="118">
        <v>80</v>
      </c>
      <c r="P19" s="118" t="s">
        <v>309</v>
      </c>
      <c r="Q19" s="118">
        <v>80</v>
      </c>
      <c r="R19" s="118" t="s">
        <v>309</v>
      </c>
      <c r="S19" s="118">
        <v>80</v>
      </c>
      <c r="T19" s="118" t="s">
        <v>309</v>
      </c>
      <c r="U19" s="118">
        <v>80</v>
      </c>
    </row>
    <row r="20" spans="1:21" x14ac:dyDescent="0.3">
      <c r="A20" s="288"/>
      <c r="B20" s="118"/>
      <c r="C20" s="118">
        <f>SUM(C13:C19)</f>
        <v>985</v>
      </c>
      <c r="D20" s="118"/>
      <c r="E20" s="118">
        <f>SUM(E13:E19)</f>
        <v>960</v>
      </c>
      <c r="F20" s="118"/>
      <c r="G20" s="118">
        <f>SUM(G13:G19)</f>
        <v>960</v>
      </c>
      <c r="H20" s="118"/>
      <c r="I20" s="118">
        <f>SUM(I13:I19)</f>
        <v>970</v>
      </c>
      <c r="J20" s="118"/>
      <c r="K20" s="118">
        <f>SUM(K13:K19)</f>
        <v>980</v>
      </c>
      <c r="L20" s="118"/>
      <c r="M20" s="118">
        <f>SUM(M13:M19)</f>
        <v>970</v>
      </c>
      <c r="N20" s="118"/>
      <c r="O20" s="118">
        <f>SUM(O13:O19)</f>
        <v>980</v>
      </c>
      <c r="P20" s="118"/>
      <c r="Q20" s="118">
        <f>SUM(Q13:Q19)</f>
        <v>970</v>
      </c>
      <c r="R20" s="118"/>
      <c r="S20" s="118">
        <f>SUM(S13:S19)</f>
        <v>980</v>
      </c>
      <c r="T20" s="118"/>
      <c r="U20" s="118">
        <f>SUM(U13:U19)</f>
        <v>960</v>
      </c>
    </row>
    <row r="21" spans="1:21" ht="33" x14ac:dyDescent="0.3">
      <c r="A21" s="281" t="s">
        <v>12</v>
      </c>
      <c r="B21" s="119" t="s">
        <v>513</v>
      </c>
      <c r="C21" s="118">
        <v>70</v>
      </c>
      <c r="D21" s="118" t="s">
        <v>370</v>
      </c>
      <c r="E21" s="118">
        <v>80</v>
      </c>
      <c r="F21" s="118" t="s">
        <v>344</v>
      </c>
      <c r="G21" s="118">
        <v>60</v>
      </c>
      <c r="H21" s="118" t="s">
        <v>313</v>
      </c>
      <c r="I21" s="118">
        <v>75</v>
      </c>
      <c r="J21" s="118" t="s">
        <v>316</v>
      </c>
      <c r="K21" s="118">
        <v>70</v>
      </c>
      <c r="L21" s="118" t="s">
        <v>311</v>
      </c>
      <c r="M21" s="118">
        <v>75</v>
      </c>
      <c r="N21" s="118" t="s">
        <v>345</v>
      </c>
      <c r="O21" s="118">
        <v>60</v>
      </c>
      <c r="P21" s="118" t="s">
        <v>370</v>
      </c>
      <c r="Q21" s="118">
        <v>80</v>
      </c>
      <c r="R21" s="118" t="s">
        <v>516</v>
      </c>
      <c r="S21" s="118">
        <v>70</v>
      </c>
      <c r="T21" s="118" t="s">
        <v>313</v>
      </c>
      <c r="U21" s="118">
        <v>75</v>
      </c>
    </row>
    <row r="22" spans="1:21" x14ac:dyDescent="0.3">
      <c r="A22" s="281"/>
      <c r="B22" s="119" t="s">
        <v>77</v>
      </c>
      <c r="C22" s="118">
        <v>120</v>
      </c>
      <c r="D22" s="118" t="s">
        <v>37</v>
      </c>
      <c r="E22" s="118">
        <v>150</v>
      </c>
      <c r="F22" s="118" t="s">
        <v>43</v>
      </c>
      <c r="G22" s="118">
        <v>150</v>
      </c>
      <c r="H22" s="118" t="s">
        <v>209</v>
      </c>
      <c r="I22" s="118">
        <v>130</v>
      </c>
      <c r="J22" s="118" t="s">
        <v>47</v>
      </c>
      <c r="K22" s="118">
        <v>150</v>
      </c>
      <c r="L22" s="118" t="s">
        <v>209</v>
      </c>
      <c r="M22" s="118">
        <v>130</v>
      </c>
      <c r="N22" s="118" t="s">
        <v>37</v>
      </c>
      <c r="O22" s="118">
        <v>150</v>
      </c>
      <c r="P22" s="118" t="s">
        <v>209</v>
      </c>
      <c r="Q22" s="118">
        <v>130</v>
      </c>
      <c r="R22" s="118" t="s">
        <v>37</v>
      </c>
      <c r="S22" s="118">
        <v>150</v>
      </c>
      <c r="T22" s="118" t="s">
        <v>47</v>
      </c>
      <c r="U22" s="118">
        <v>100</v>
      </c>
    </row>
    <row r="23" spans="1:21" ht="66" x14ac:dyDescent="0.3">
      <c r="A23" s="281"/>
      <c r="B23" s="119" t="s">
        <v>519</v>
      </c>
      <c r="C23" s="118">
        <v>200</v>
      </c>
      <c r="D23" s="118" t="s">
        <v>315</v>
      </c>
      <c r="E23" s="118">
        <v>200</v>
      </c>
      <c r="F23" s="118" t="s">
        <v>371</v>
      </c>
      <c r="G23" s="118">
        <v>200</v>
      </c>
      <c r="H23" s="118" t="s">
        <v>520</v>
      </c>
      <c r="I23" s="118">
        <v>200</v>
      </c>
      <c r="J23" s="118" t="s">
        <v>337</v>
      </c>
      <c r="K23" s="118">
        <v>200</v>
      </c>
      <c r="L23" s="118" t="s">
        <v>519</v>
      </c>
      <c r="M23" s="118">
        <v>200</v>
      </c>
      <c r="N23" s="118" t="s">
        <v>315</v>
      </c>
      <c r="O23" s="118">
        <v>200</v>
      </c>
      <c r="P23" s="118" t="s">
        <v>520</v>
      </c>
      <c r="Q23" s="118">
        <v>200</v>
      </c>
      <c r="R23" s="118" t="s">
        <v>372</v>
      </c>
      <c r="S23" s="118">
        <v>200</v>
      </c>
      <c r="T23" s="118" t="s">
        <v>114</v>
      </c>
      <c r="U23" s="118">
        <v>200</v>
      </c>
    </row>
    <row r="24" spans="1:21" x14ac:dyDescent="0.3">
      <c r="A24" s="281"/>
      <c r="B24" s="120"/>
      <c r="C24" s="120">
        <f>SUM(C21:C23)</f>
        <v>390</v>
      </c>
      <c r="D24" s="120"/>
      <c r="E24" s="120">
        <f t="shared" ref="E24:U24" si="0">SUM(E21:E23)</f>
        <v>430</v>
      </c>
      <c r="F24" s="120"/>
      <c r="G24" s="120">
        <f t="shared" si="0"/>
        <v>410</v>
      </c>
      <c r="H24" s="120"/>
      <c r="I24" s="120">
        <f t="shared" si="0"/>
        <v>405</v>
      </c>
      <c r="J24" s="120"/>
      <c r="K24" s="120">
        <f t="shared" si="0"/>
        <v>420</v>
      </c>
      <c r="L24" s="120"/>
      <c r="M24" s="120">
        <f t="shared" si="0"/>
        <v>405</v>
      </c>
      <c r="N24" s="120"/>
      <c r="O24" s="120">
        <f t="shared" si="0"/>
        <v>410</v>
      </c>
      <c r="P24" s="120"/>
      <c r="Q24" s="120">
        <f t="shared" si="0"/>
        <v>410</v>
      </c>
      <c r="R24" s="120"/>
      <c r="S24" s="120">
        <f t="shared" si="0"/>
        <v>420</v>
      </c>
      <c r="T24" s="120"/>
      <c r="U24" s="120">
        <f t="shared" si="0"/>
        <v>375</v>
      </c>
    </row>
    <row r="25" spans="1:21" ht="16.5" customHeight="1" x14ac:dyDescent="0.3">
      <c r="A25" s="121"/>
      <c r="B25" s="121"/>
      <c r="C25" s="121">
        <f>C24+C20+C12</f>
        <v>2015</v>
      </c>
      <c r="D25" s="121"/>
      <c r="E25" s="121">
        <f>E24+E20+E12</f>
        <v>2070</v>
      </c>
      <c r="F25" s="121"/>
      <c r="G25" s="121">
        <f>G24+G20+G12</f>
        <v>2070</v>
      </c>
      <c r="H25" s="121"/>
      <c r="I25" s="121">
        <f>I24+I20+I12</f>
        <v>1985</v>
      </c>
      <c r="J25" s="121"/>
      <c r="K25" s="121">
        <f>K24+K20+K12</f>
        <v>2080</v>
      </c>
      <c r="L25" s="121"/>
      <c r="M25" s="121">
        <f>M24+M20+M12</f>
        <v>1965</v>
      </c>
      <c r="N25" s="121"/>
      <c r="O25" s="121">
        <f>O24+O20+O12</f>
        <v>2050</v>
      </c>
      <c r="P25" s="121"/>
      <c r="Q25" s="121">
        <f>Q24+Q20+Q12</f>
        <v>2050</v>
      </c>
      <c r="R25" s="121"/>
      <c r="S25" s="121">
        <f>S24+S20+S12</f>
        <v>2060</v>
      </c>
      <c r="T25" s="121"/>
      <c r="U25" s="121">
        <f>U24+U20+U12</f>
        <v>2050</v>
      </c>
    </row>
  </sheetData>
  <mergeCells count="17">
    <mergeCell ref="A21:A24"/>
    <mergeCell ref="A13:A20"/>
    <mergeCell ref="A2:J2"/>
    <mergeCell ref="A3:A12"/>
    <mergeCell ref="B3:C3"/>
    <mergeCell ref="D3:E3"/>
    <mergeCell ref="F3:G3"/>
    <mergeCell ref="H3:I3"/>
    <mergeCell ref="J3:K3"/>
    <mergeCell ref="J1:K1"/>
    <mergeCell ref="N3:O3"/>
    <mergeCell ref="P3:Q3"/>
    <mergeCell ref="R3:S3"/>
    <mergeCell ref="T3:U3"/>
    <mergeCell ref="L3:M3"/>
    <mergeCell ref="L2:U2"/>
    <mergeCell ref="T1:U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84"/>
  <sheetViews>
    <sheetView tabSelected="1" view="pageBreakPreview" zoomScaleNormal="75" zoomScaleSheetLayoutView="100" workbookViewId="0">
      <selection activeCell="B73" sqref="B73"/>
    </sheetView>
  </sheetViews>
  <sheetFormatPr defaultRowHeight="16.5" x14ac:dyDescent="0.3"/>
  <cols>
    <col min="1" max="1" width="14.42578125" style="217" customWidth="1"/>
    <col min="2" max="2" width="42.7109375" style="275" customWidth="1"/>
    <col min="3" max="3" width="9.140625" style="217"/>
    <col min="4" max="16384" width="9.140625" style="116"/>
  </cols>
  <sheetData>
    <row r="1" spans="1:15" s="129" customFormat="1" x14ac:dyDescent="0.3">
      <c r="A1" s="188"/>
      <c r="B1" s="266"/>
      <c r="C1" s="188"/>
      <c r="D1" s="203"/>
      <c r="E1" s="203"/>
      <c r="F1" s="203"/>
      <c r="G1" s="203"/>
      <c r="H1" s="203"/>
      <c r="I1" s="203"/>
      <c r="J1" s="203"/>
      <c r="K1" s="203"/>
      <c r="L1" s="203"/>
      <c r="M1" s="203"/>
      <c r="O1" s="204" t="s">
        <v>52</v>
      </c>
    </row>
    <row r="2" spans="1:15" s="262" customFormat="1" ht="49.5" customHeight="1" x14ac:dyDescent="0.3">
      <c r="A2" s="261"/>
      <c r="B2" s="267"/>
      <c r="F2" s="297" t="s">
        <v>558</v>
      </c>
      <c r="G2" s="297"/>
      <c r="H2" s="297"/>
      <c r="I2" s="297"/>
      <c r="J2" s="297"/>
      <c r="K2" s="297"/>
      <c r="L2" s="297"/>
      <c r="M2" s="297"/>
      <c r="N2" s="297"/>
      <c r="O2" s="297"/>
    </row>
    <row r="3" spans="1:15" s="262" customFormat="1" ht="16.5" customHeight="1" x14ac:dyDescent="0.3">
      <c r="A3" s="261"/>
      <c r="B3" s="267"/>
      <c r="F3" s="297"/>
      <c r="G3" s="297"/>
      <c r="H3" s="297"/>
      <c r="I3" s="297"/>
      <c r="J3" s="297"/>
      <c r="K3" s="297"/>
      <c r="L3" s="297"/>
      <c r="M3" s="297"/>
      <c r="N3" s="297"/>
      <c r="O3" s="297"/>
    </row>
    <row r="4" spans="1:15" s="265" customFormat="1" ht="48.75" customHeight="1" x14ac:dyDescent="0.3">
      <c r="A4" s="263"/>
      <c r="B4" s="268"/>
      <c r="C4" s="264"/>
      <c r="D4" s="264"/>
      <c r="E4" s="264"/>
      <c r="F4" s="297"/>
      <c r="G4" s="297"/>
      <c r="H4" s="297"/>
      <c r="I4" s="297"/>
      <c r="J4" s="297"/>
      <c r="K4" s="297"/>
      <c r="L4" s="297"/>
      <c r="M4" s="297"/>
      <c r="N4" s="297"/>
      <c r="O4" s="297"/>
    </row>
    <row r="5" spans="1:15" s="205" customFormat="1" ht="30" customHeight="1" x14ac:dyDescent="0.3">
      <c r="A5" s="298" t="s">
        <v>559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15" s="205" customFormat="1" x14ac:dyDescent="0.3">
      <c r="A6" s="206" t="s">
        <v>50</v>
      </c>
      <c r="B6" s="269" t="s">
        <v>529</v>
      </c>
      <c r="C6" s="125"/>
      <c r="D6" s="125"/>
      <c r="E6" s="125"/>
      <c r="F6" s="125"/>
      <c r="G6" s="125"/>
      <c r="H6" s="299"/>
      <c r="I6" s="299"/>
      <c r="J6" s="300"/>
      <c r="K6" s="300"/>
      <c r="L6" s="300"/>
      <c r="M6" s="300"/>
      <c r="N6" s="300"/>
      <c r="O6" s="300"/>
    </row>
    <row r="7" spans="1:15" s="205" customFormat="1" x14ac:dyDescent="0.3">
      <c r="A7" s="206" t="s">
        <v>51</v>
      </c>
      <c r="B7" s="269" t="s">
        <v>403</v>
      </c>
      <c r="C7" s="125"/>
      <c r="D7" s="125"/>
      <c r="E7" s="125"/>
      <c r="F7" s="125"/>
      <c r="G7" s="125"/>
      <c r="H7" s="299"/>
      <c r="I7" s="299"/>
      <c r="J7" s="296"/>
      <c r="K7" s="296"/>
      <c r="L7" s="296"/>
      <c r="M7" s="296"/>
      <c r="N7" s="296"/>
      <c r="O7" s="296"/>
    </row>
    <row r="8" spans="1:15" s="205" customFormat="1" x14ac:dyDescent="0.3">
      <c r="A8" s="207" t="s">
        <v>13</v>
      </c>
      <c r="B8" s="270" t="s">
        <v>14</v>
      </c>
      <c r="C8" s="126"/>
      <c r="D8" s="126"/>
      <c r="E8" s="126"/>
      <c r="F8" s="125"/>
      <c r="G8" s="125"/>
      <c r="H8" s="208"/>
      <c r="I8" s="208"/>
      <c r="J8" s="187"/>
      <c r="K8" s="187"/>
      <c r="L8" s="187"/>
      <c r="M8" s="187"/>
      <c r="N8" s="187"/>
      <c r="O8" s="187"/>
    </row>
    <row r="9" spans="1:15" s="205" customFormat="1" x14ac:dyDescent="0.3">
      <c r="A9" s="208" t="s">
        <v>15</v>
      </c>
      <c r="B9" s="271">
        <v>1</v>
      </c>
      <c r="C9" s="127"/>
      <c r="D9" s="125"/>
      <c r="E9" s="125"/>
      <c r="F9" s="125"/>
      <c r="G9" s="125"/>
      <c r="H9" s="208"/>
      <c r="I9" s="208"/>
      <c r="J9" s="187"/>
      <c r="K9" s="187"/>
      <c r="L9" s="187"/>
      <c r="M9" s="187"/>
      <c r="N9" s="187"/>
      <c r="O9" s="187"/>
    </row>
    <row r="10" spans="1:15" ht="16.5" customHeight="1" x14ac:dyDescent="0.3">
      <c r="A10" s="292" t="s">
        <v>16</v>
      </c>
      <c r="B10" s="294" t="s">
        <v>17</v>
      </c>
      <c r="C10" s="292" t="s">
        <v>18</v>
      </c>
      <c r="D10" s="291" t="s">
        <v>19</v>
      </c>
      <c r="E10" s="291"/>
      <c r="F10" s="291"/>
      <c r="G10" s="292" t="s">
        <v>20</v>
      </c>
      <c r="H10" s="291" t="s">
        <v>21</v>
      </c>
      <c r="I10" s="291"/>
      <c r="J10" s="291"/>
      <c r="K10" s="291"/>
      <c r="L10" s="291" t="s">
        <v>22</v>
      </c>
      <c r="M10" s="291"/>
      <c r="N10" s="291"/>
      <c r="O10" s="291"/>
    </row>
    <row r="11" spans="1:15" x14ac:dyDescent="0.3">
      <c r="A11" s="293"/>
      <c r="B11" s="295"/>
      <c r="C11" s="293"/>
      <c r="D11" s="209" t="s">
        <v>23</v>
      </c>
      <c r="E11" s="209" t="s">
        <v>24</v>
      </c>
      <c r="F11" s="209" t="s">
        <v>25</v>
      </c>
      <c r="G11" s="293"/>
      <c r="H11" s="209" t="s">
        <v>26</v>
      </c>
      <c r="I11" s="209" t="s">
        <v>27</v>
      </c>
      <c r="J11" s="209" t="s">
        <v>28</v>
      </c>
      <c r="K11" s="209" t="s">
        <v>29</v>
      </c>
      <c r="L11" s="209" t="s">
        <v>30</v>
      </c>
      <c r="M11" s="209" t="s">
        <v>31</v>
      </c>
      <c r="N11" s="209" t="s">
        <v>32</v>
      </c>
      <c r="O11" s="209" t="s">
        <v>33</v>
      </c>
    </row>
    <row r="12" spans="1:15" x14ac:dyDescent="0.3">
      <c r="A12" s="210">
        <v>1</v>
      </c>
      <c r="B12" s="272">
        <v>2</v>
      </c>
      <c r="C12" s="210">
        <v>3</v>
      </c>
      <c r="D12" s="210">
        <v>4</v>
      </c>
      <c r="E12" s="210">
        <v>5</v>
      </c>
      <c r="F12" s="210">
        <v>6</v>
      </c>
      <c r="G12" s="210">
        <v>7</v>
      </c>
      <c r="H12" s="210">
        <v>8</v>
      </c>
      <c r="I12" s="210">
        <v>9</v>
      </c>
      <c r="J12" s="210">
        <v>10</v>
      </c>
      <c r="K12" s="210">
        <v>11</v>
      </c>
      <c r="L12" s="210">
        <v>12</v>
      </c>
      <c r="M12" s="210">
        <v>13</v>
      </c>
      <c r="N12" s="210">
        <v>14</v>
      </c>
      <c r="O12" s="210">
        <v>15</v>
      </c>
    </row>
    <row r="13" spans="1:15" x14ac:dyDescent="0.3">
      <c r="A13" s="290" t="s">
        <v>34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1:15" x14ac:dyDescent="0.3">
      <c r="A14" s="211" t="s">
        <v>452</v>
      </c>
      <c r="B14" s="273" t="s">
        <v>530</v>
      </c>
      <c r="C14" s="144">
        <v>180</v>
      </c>
      <c r="D14" s="143">
        <v>26.98</v>
      </c>
      <c r="E14" s="143">
        <v>18.46</v>
      </c>
      <c r="F14" s="143">
        <v>34.090000000000003</v>
      </c>
      <c r="G14" s="143">
        <v>415.59</v>
      </c>
      <c r="H14" s="143">
        <v>0.1</v>
      </c>
      <c r="I14" s="143">
        <v>0.76</v>
      </c>
      <c r="J14" s="145">
        <v>121.5</v>
      </c>
      <c r="K14" s="143">
        <v>0.77</v>
      </c>
      <c r="L14" s="143">
        <v>264.81</v>
      </c>
      <c r="M14" s="143">
        <v>342.83</v>
      </c>
      <c r="N14" s="143">
        <v>39.82</v>
      </c>
      <c r="O14" s="143">
        <v>1.01</v>
      </c>
    </row>
    <row r="15" spans="1:15" x14ac:dyDescent="0.3">
      <c r="A15" s="212" t="s">
        <v>453</v>
      </c>
      <c r="B15" s="273" t="s">
        <v>35</v>
      </c>
      <c r="C15" s="144">
        <v>10</v>
      </c>
      <c r="D15" s="143">
        <v>0.08</v>
      </c>
      <c r="E15" s="143">
        <v>7.25</v>
      </c>
      <c r="F15" s="143">
        <v>0.13</v>
      </c>
      <c r="G15" s="145">
        <v>66.099999999999994</v>
      </c>
      <c r="H15" s="146"/>
      <c r="I15" s="146"/>
      <c r="J15" s="144">
        <v>45</v>
      </c>
      <c r="K15" s="145">
        <v>0.1</v>
      </c>
      <c r="L15" s="145">
        <v>2.4</v>
      </c>
      <c r="M15" s="144">
        <v>3</v>
      </c>
      <c r="N15" s="143">
        <v>0.05</v>
      </c>
      <c r="O15" s="143">
        <v>0.03</v>
      </c>
    </row>
    <row r="16" spans="1:15" x14ac:dyDescent="0.3">
      <c r="A16" s="213"/>
      <c r="B16" s="273" t="s">
        <v>247</v>
      </c>
      <c r="C16" s="144">
        <v>50</v>
      </c>
      <c r="D16" s="143">
        <v>3.95</v>
      </c>
      <c r="E16" s="145">
        <v>0.5</v>
      </c>
      <c r="F16" s="143">
        <v>24.15</v>
      </c>
      <c r="G16" s="145">
        <v>117.5</v>
      </c>
      <c r="H16" s="143">
        <v>0.08</v>
      </c>
      <c r="I16" s="146"/>
      <c r="J16" s="146"/>
      <c r="K16" s="143">
        <v>0.65</v>
      </c>
      <c r="L16" s="145">
        <v>11.5</v>
      </c>
      <c r="M16" s="145">
        <v>43.5</v>
      </c>
      <c r="N16" s="145">
        <v>16.5</v>
      </c>
      <c r="O16" s="144">
        <v>1</v>
      </c>
    </row>
    <row r="17" spans="1:15" x14ac:dyDescent="0.3">
      <c r="A17" s="214" t="s">
        <v>454</v>
      </c>
      <c r="B17" s="273" t="s">
        <v>517</v>
      </c>
      <c r="C17" s="144">
        <v>200</v>
      </c>
      <c r="D17" s="143">
        <v>0.26</v>
      </c>
      <c r="E17" s="143">
        <v>0.03</v>
      </c>
      <c r="F17" s="143">
        <v>11.26</v>
      </c>
      <c r="G17" s="143">
        <v>47.79</v>
      </c>
      <c r="H17" s="146"/>
      <c r="I17" s="145">
        <v>2.9</v>
      </c>
      <c r="J17" s="145">
        <v>0.5</v>
      </c>
      <c r="K17" s="143">
        <v>0.01</v>
      </c>
      <c r="L17" s="143">
        <v>8.08</v>
      </c>
      <c r="M17" s="143">
        <v>9.7799999999999994</v>
      </c>
      <c r="N17" s="143">
        <v>5.24</v>
      </c>
      <c r="O17" s="145">
        <v>0.9</v>
      </c>
    </row>
    <row r="18" spans="1:15" ht="15" customHeight="1" x14ac:dyDescent="0.3">
      <c r="A18" s="213" t="s">
        <v>455</v>
      </c>
      <c r="B18" s="273" t="s">
        <v>43</v>
      </c>
      <c r="C18" s="144">
        <v>200</v>
      </c>
      <c r="D18" s="145">
        <v>0.8</v>
      </c>
      <c r="E18" s="143">
        <v>0.6</v>
      </c>
      <c r="F18" s="143">
        <v>20.6</v>
      </c>
      <c r="G18" s="145">
        <v>94</v>
      </c>
      <c r="H18" s="143">
        <v>0.04</v>
      </c>
      <c r="I18" s="145">
        <v>10</v>
      </c>
      <c r="J18" s="144">
        <v>4</v>
      </c>
      <c r="K18" s="145">
        <v>0.8</v>
      </c>
      <c r="L18" s="145">
        <v>38</v>
      </c>
      <c r="M18" s="144">
        <v>32</v>
      </c>
      <c r="N18" s="144">
        <v>24</v>
      </c>
      <c r="O18" s="143">
        <v>4.5999999999999996</v>
      </c>
    </row>
    <row r="19" spans="1:15" x14ac:dyDescent="0.3">
      <c r="A19" s="289" t="s">
        <v>38</v>
      </c>
      <c r="B19" s="289"/>
      <c r="C19" s="142">
        <v>640</v>
      </c>
      <c r="D19" s="143">
        <v>32.07</v>
      </c>
      <c r="E19" s="143">
        <v>26.84</v>
      </c>
      <c r="F19" s="143">
        <v>90.23</v>
      </c>
      <c r="G19" s="143">
        <v>740.98</v>
      </c>
      <c r="H19" s="143">
        <v>0.22</v>
      </c>
      <c r="I19" s="143">
        <v>13.66</v>
      </c>
      <c r="J19" s="144">
        <v>171</v>
      </c>
      <c r="K19" s="143">
        <v>2.33</v>
      </c>
      <c r="L19" s="143">
        <v>324.79000000000002</v>
      </c>
      <c r="M19" s="143">
        <v>431.11</v>
      </c>
      <c r="N19" s="143">
        <v>85.61</v>
      </c>
      <c r="O19" s="143">
        <v>7.54</v>
      </c>
    </row>
    <row r="20" spans="1:15" x14ac:dyDescent="0.3">
      <c r="A20" s="290" t="s">
        <v>11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</row>
    <row r="21" spans="1:15" x14ac:dyDescent="0.3">
      <c r="A21" s="214" t="s">
        <v>456</v>
      </c>
      <c r="B21" s="273" t="s">
        <v>314</v>
      </c>
      <c r="C21" s="178">
        <v>100</v>
      </c>
      <c r="D21" s="177">
        <v>1.04</v>
      </c>
      <c r="E21" s="177">
        <v>5.16</v>
      </c>
      <c r="F21" s="177">
        <v>3.89</v>
      </c>
      <c r="G21" s="177">
        <v>67.47</v>
      </c>
      <c r="H21" s="177">
        <v>0.05</v>
      </c>
      <c r="I21" s="179">
        <v>18.5</v>
      </c>
      <c r="J21" s="177">
        <v>77.040000000000006</v>
      </c>
      <c r="K21" s="177">
        <v>2.62</v>
      </c>
      <c r="L21" s="177">
        <v>21.33</v>
      </c>
      <c r="M21" s="177">
        <v>32.549999999999997</v>
      </c>
      <c r="N21" s="177">
        <v>17.559999999999999</v>
      </c>
      <c r="O21" s="177">
        <v>0.75</v>
      </c>
    </row>
    <row r="22" spans="1:15" x14ac:dyDescent="0.3">
      <c r="A22" s="214" t="s">
        <v>457</v>
      </c>
      <c r="B22" s="273" t="s">
        <v>531</v>
      </c>
      <c r="C22" s="178">
        <v>275</v>
      </c>
      <c r="D22" s="177">
        <v>7.09</v>
      </c>
      <c r="E22" s="177">
        <v>9.7200000000000006</v>
      </c>
      <c r="F22" s="177">
        <v>11.26</v>
      </c>
      <c r="G22" s="177">
        <v>162.52000000000001</v>
      </c>
      <c r="H22" s="177">
        <v>0.37</v>
      </c>
      <c r="I22" s="177">
        <v>44.69</v>
      </c>
      <c r="J22" s="179">
        <v>382.5</v>
      </c>
      <c r="K22" s="177">
        <v>3.57</v>
      </c>
      <c r="L22" s="177">
        <v>68.11</v>
      </c>
      <c r="M22" s="177">
        <v>144.13</v>
      </c>
      <c r="N22" s="177">
        <v>80.53</v>
      </c>
      <c r="O22" s="177">
        <v>2.36</v>
      </c>
    </row>
    <row r="23" spans="1:15" x14ac:dyDescent="0.3">
      <c r="A23" s="213" t="s">
        <v>458</v>
      </c>
      <c r="B23" s="273" t="s">
        <v>308</v>
      </c>
      <c r="C23" s="178">
        <v>100</v>
      </c>
      <c r="D23" s="177">
        <v>15.73</v>
      </c>
      <c r="E23" s="177">
        <v>16.149999999999999</v>
      </c>
      <c r="F23" s="177">
        <v>5.56</v>
      </c>
      <c r="G23" s="177">
        <v>230.99</v>
      </c>
      <c r="H23" s="177">
        <v>0.53</v>
      </c>
      <c r="I23" s="177">
        <v>6.14</v>
      </c>
      <c r="J23" s="179">
        <v>29.5</v>
      </c>
      <c r="K23" s="177">
        <v>2.85</v>
      </c>
      <c r="L23" s="177">
        <v>36.51</v>
      </c>
      <c r="M23" s="177">
        <v>174.86</v>
      </c>
      <c r="N23" s="177">
        <v>24.72</v>
      </c>
      <c r="O23" s="179">
        <v>2.4</v>
      </c>
    </row>
    <row r="24" spans="1:15" x14ac:dyDescent="0.3">
      <c r="A24" s="214" t="s">
        <v>459</v>
      </c>
      <c r="B24" s="273" t="s">
        <v>39</v>
      </c>
      <c r="C24" s="178">
        <v>180</v>
      </c>
      <c r="D24" s="177">
        <v>8.36</v>
      </c>
      <c r="E24" s="179">
        <v>5.8</v>
      </c>
      <c r="F24" s="177">
        <v>37.75</v>
      </c>
      <c r="G24" s="177">
        <v>236.33</v>
      </c>
      <c r="H24" s="177">
        <v>0.28000000000000003</v>
      </c>
      <c r="I24" s="180"/>
      <c r="J24" s="177">
        <v>23.82</v>
      </c>
      <c r="K24" s="177">
        <v>0.57999999999999996</v>
      </c>
      <c r="L24" s="177">
        <v>15.14</v>
      </c>
      <c r="M24" s="177">
        <v>198.33</v>
      </c>
      <c r="N24" s="177">
        <v>132.07</v>
      </c>
      <c r="O24" s="177">
        <v>4.4400000000000004</v>
      </c>
    </row>
    <row r="25" spans="1:15" x14ac:dyDescent="0.3">
      <c r="A25" s="213" t="s">
        <v>460</v>
      </c>
      <c r="B25" s="274" t="s">
        <v>512</v>
      </c>
      <c r="C25" s="178">
        <v>200</v>
      </c>
      <c r="D25" s="179">
        <v>0.2</v>
      </c>
      <c r="E25" s="177">
        <v>0.08</v>
      </c>
      <c r="F25" s="177">
        <v>12.44</v>
      </c>
      <c r="G25" s="177">
        <v>52.69</v>
      </c>
      <c r="H25" s="177">
        <v>0.01</v>
      </c>
      <c r="I25" s="178">
        <v>40</v>
      </c>
      <c r="J25" s="179">
        <v>3.4</v>
      </c>
      <c r="K25" s="177">
        <v>0.14000000000000001</v>
      </c>
      <c r="L25" s="177">
        <v>7.53</v>
      </c>
      <c r="M25" s="179">
        <v>6.6</v>
      </c>
      <c r="N25" s="179">
        <v>6.2</v>
      </c>
      <c r="O25" s="177">
        <v>0.28999999999999998</v>
      </c>
    </row>
    <row r="26" spans="1:15" x14ac:dyDescent="0.3">
      <c r="A26" s="213"/>
      <c r="B26" s="273" t="s">
        <v>125</v>
      </c>
      <c r="C26" s="178">
        <v>50</v>
      </c>
      <c r="D26" s="177">
        <v>3.95</v>
      </c>
      <c r="E26" s="179">
        <v>0.5</v>
      </c>
      <c r="F26" s="177">
        <v>24.15</v>
      </c>
      <c r="G26" s="179">
        <v>117.5</v>
      </c>
      <c r="H26" s="177">
        <v>0.08</v>
      </c>
      <c r="I26" s="180"/>
      <c r="J26" s="180"/>
      <c r="K26" s="177">
        <v>0.65</v>
      </c>
      <c r="L26" s="179">
        <v>11.5</v>
      </c>
      <c r="M26" s="179">
        <v>43.5</v>
      </c>
      <c r="N26" s="179">
        <v>16.5</v>
      </c>
      <c r="O26" s="178">
        <v>1</v>
      </c>
    </row>
    <row r="27" spans="1:15" x14ac:dyDescent="0.3">
      <c r="A27" s="213"/>
      <c r="B27" s="273" t="s">
        <v>309</v>
      </c>
      <c r="C27" s="178">
        <v>80</v>
      </c>
      <c r="D27" s="177">
        <v>4.4800000000000004</v>
      </c>
      <c r="E27" s="177">
        <v>0.88</v>
      </c>
      <c r="F27" s="177">
        <v>39.520000000000003</v>
      </c>
      <c r="G27" s="179">
        <v>158.4</v>
      </c>
      <c r="H27" s="177">
        <v>0.13</v>
      </c>
      <c r="I27" s="180"/>
      <c r="J27" s="180"/>
      <c r="K27" s="177">
        <v>1.1200000000000001</v>
      </c>
      <c r="L27" s="179">
        <v>23.2</v>
      </c>
      <c r="M27" s="178">
        <v>120</v>
      </c>
      <c r="N27" s="179">
        <v>37.6</v>
      </c>
      <c r="O27" s="177">
        <v>3.12</v>
      </c>
    </row>
    <row r="28" spans="1:15" x14ac:dyDescent="0.3">
      <c r="A28" s="289" t="s">
        <v>40</v>
      </c>
      <c r="B28" s="289"/>
      <c r="C28" s="176">
        <v>985</v>
      </c>
      <c r="D28" s="177">
        <v>40.85</v>
      </c>
      <c r="E28" s="177">
        <v>38.29</v>
      </c>
      <c r="F28" s="177">
        <v>134.57</v>
      </c>
      <c r="G28" s="179">
        <v>1025.9000000000001</v>
      </c>
      <c r="H28" s="177">
        <v>1.45</v>
      </c>
      <c r="I28" s="177">
        <v>109.33</v>
      </c>
      <c r="J28" s="177">
        <v>516.26</v>
      </c>
      <c r="K28" s="177">
        <v>11.53</v>
      </c>
      <c r="L28" s="177">
        <v>183.32</v>
      </c>
      <c r="M28" s="177">
        <v>719.97</v>
      </c>
      <c r="N28" s="177">
        <v>315.18</v>
      </c>
      <c r="O28" s="177">
        <v>14.36</v>
      </c>
    </row>
    <row r="29" spans="1:15" x14ac:dyDescent="0.3">
      <c r="A29" s="290" t="s">
        <v>12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</row>
    <row r="30" spans="1:15" x14ac:dyDescent="0.3">
      <c r="A30" s="213"/>
      <c r="B30" s="274" t="s">
        <v>513</v>
      </c>
      <c r="C30" s="183">
        <v>70</v>
      </c>
      <c r="D30" s="182">
        <v>5.31</v>
      </c>
      <c r="E30" s="182">
        <v>6.05</v>
      </c>
      <c r="F30" s="182">
        <v>29.09</v>
      </c>
      <c r="G30" s="182">
        <v>192.37</v>
      </c>
      <c r="H30" s="182">
        <v>7.0000000000000007E-2</v>
      </c>
      <c r="I30" s="182">
        <v>0.78</v>
      </c>
      <c r="J30" s="184">
        <v>28.8</v>
      </c>
      <c r="K30" s="182">
        <v>2.04</v>
      </c>
      <c r="L30" s="182">
        <v>80.78</v>
      </c>
      <c r="M30" s="184">
        <v>88.1</v>
      </c>
      <c r="N30" s="182">
        <v>13.32</v>
      </c>
      <c r="O30" s="182">
        <v>0.53</v>
      </c>
    </row>
    <row r="31" spans="1:15" x14ac:dyDescent="0.3">
      <c r="A31" s="214"/>
      <c r="B31" s="274" t="s">
        <v>77</v>
      </c>
      <c r="C31" s="183">
        <v>120</v>
      </c>
      <c r="D31" s="184">
        <v>1.8</v>
      </c>
      <c r="E31" s="184">
        <v>0.6</v>
      </c>
      <c r="F31" s="184">
        <v>25.2</v>
      </c>
      <c r="G31" s="184">
        <v>115.2</v>
      </c>
      <c r="H31" s="182">
        <v>0.05</v>
      </c>
      <c r="I31" s="183">
        <v>12</v>
      </c>
      <c r="J31" s="183">
        <v>24</v>
      </c>
      <c r="K31" s="182">
        <v>0.48</v>
      </c>
      <c r="L31" s="184">
        <v>9.6</v>
      </c>
      <c r="M31" s="184">
        <v>33.6</v>
      </c>
      <c r="N31" s="184">
        <v>50.4</v>
      </c>
      <c r="O31" s="182">
        <v>0.72</v>
      </c>
    </row>
    <row r="32" spans="1:15" x14ac:dyDescent="0.3">
      <c r="A32" s="214"/>
      <c r="B32" s="274" t="s">
        <v>519</v>
      </c>
      <c r="C32" s="183">
        <v>200</v>
      </c>
      <c r="D32" s="182">
        <v>3.58</v>
      </c>
      <c r="E32" s="182">
        <v>2.85</v>
      </c>
      <c r="F32" s="182">
        <v>15.71</v>
      </c>
      <c r="G32" s="182">
        <v>104.05</v>
      </c>
      <c r="H32" s="182">
        <v>0.04</v>
      </c>
      <c r="I32" s="182">
        <v>1.17</v>
      </c>
      <c r="J32" s="182">
        <v>19.920000000000002</v>
      </c>
      <c r="K32" s="184">
        <v>0.1</v>
      </c>
      <c r="L32" s="182">
        <v>113.45</v>
      </c>
      <c r="M32" s="184">
        <v>107.2</v>
      </c>
      <c r="N32" s="184">
        <v>29.6</v>
      </c>
      <c r="O32" s="183">
        <v>1</v>
      </c>
    </row>
    <row r="33" spans="1:15" x14ac:dyDescent="0.3">
      <c r="A33" s="289" t="s">
        <v>60</v>
      </c>
      <c r="B33" s="289"/>
      <c r="C33" s="181">
        <v>390</v>
      </c>
      <c r="D33" s="182">
        <v>10.69</v>
      </c>
      <c r="E33" s="182">
        <v>9.5</v>
      </c>
      <c r="F33" s="182">
        <v>70</v>
      </c>
      <c r="G33" s="182">
        <v>411.62</v>
      </c>
      <c r="H33" s="182">
        <v>0.16</v>
      </c>
      <c r="I33" s="182">
        <v>13.95</v>
      </c>
      <c r="J33" s="182">
        <v>72.72</v>
      </c>
      <c r="K33" s="182">
        <v>2.62</v>
      </c>
      <c r="L33" s="182">
        <v>203.83</v>
      </c>
      <c r="M33" s="184">
        <v>228.9</v>
      </c>
      <c r="N33" s="182">
        <v>93.32</v>
      </c>
      <c r="O33" s="182">
        <v>2.25</v>
      </c>
    </row>
    <row r="34" spans="1:15" x14ac:dyDescent="0.3">
      <c r="A34" s="289" t="s">
        <v>41</v>
      </c>
      <c r="B34" s="289"/>
      <c r="C34" s="185">
        <v>2015</v>
      </c>
      <c r="D34" s="182">
        <v>83.61</v>
      </c>
      <c r="E34" s="182">
        <v>74.63</v>
      </c>
      <c r="F34" s="182">
        <v>294.8</v>
      </c>
      <c r="G34" s="184">
        <v>2178.5</v>
      </c>
      <c r="H34" s="182">
        <v>1.83</v>
      </c>
      <c r="I34" s="182">
        <v>136.94</v>
      </c>
      <c r="J34" s="182">
        <v>759.98</v>
      </c>
      <c r="K34" s="182">
        <v>16.48</v>
      </c>
      <c r="L34" s="182">
        <v>711.94</v>
      </c>
      <c r="M34" s="182">
        <v>1379.98</v>
      </c>
      <c r="N34" s="182">
        <v>494.11</v>
      </c>
      <c r="O34" s="182">
        <v>24.15</v>
      </c>
    </row>
    <row r="35" spans="1:15" s="205" customFormat="1" x14ac:dyDescent="0.3">
      <c r="A35" s="207" t="s">
        <v>13</v>
      </c>
      <c r="B35" s="270" t="s">
        <v>42</v>
      </c>
      <c r="C35" s="126"/>
      <c r="D35" s="126"/>
      <c r="E35" s="126"/>
      <c r="F35" s="125"/>
      <c r="G35" s="125"/>
      <c r="H35" s="208"/>
      <c r="I35" s="208"/>
      <c r="J35" s="187"/>
      <c r="K35" s="187"/>
      <c r="L35" s="187"/>
      <c r="M35" s="187"/>
      <c r="N35" s="187"/>
      <c r="O35" s="187"/>
    </row>
    <row r="36" spans="1:15" s="205" customFormat="1" x14ac:dyDescent="0.3">
      <c r="A36" s="208" t="s">
        <v>15</v>
      </c>
      <c r="B36" s="271">
        <v>1</v>
      </c>
      <c r="C36" s="127"/>
      <c r="D36" s="125"/>
      <c r="E36" s="125"/>
      <c r="F36" s="125"/>
      <c r="G36" s="125"/>
      <c r="H36" s="208"/>
      <c r="I36" s="208"/>
      <c r="J36" s="187"/>
      <c r="K36" s="187"/>
      <c r="L36" s="187"/>
      <c r="M36" s="187"/>
      <c r="N36" s="187"/>
      <c r="O36" s="187"/>
    </row>
    <row r="37" spans="1:15" s="205" customFormat="1" x14ac:dyDescent="0.3">
      <c r="A37" s="292" t="s">
        <v>16</v>
      </c>
      <c r="B37" s="294" t="s">
        <v>17</v>
      </c>
      <c r="C37" s="292" t="s">
        <v>18</v>
      </c>
      <c r="D37" s="291" t="s">
        <v>19</v>
      </c>
      <c r="E37" s="291"/>
      <c r="F37" s="291"/>
      <c r="G37" s="292" t="s">
        <v>20</v>
      </c>
      <c r="H37" s="291" t="s">
        <v>21</v>
      </c>
      <c r="I37" s="291"/>
      <c r="J37" s="291"/>
      <c r="K37" s="291"/>
      <c r="L37" s="291" t="s">
        <v>22</v>
      </c>
      <c r="M37" s="291"/>
      <c r="N37" s="291"/>
      <c r="O37" s="291"/>
    </row>
    <row r="38" spans="1:15" s="205" customFormat="1" x14ac:dyDescent="0.3">
      <c r="A38" s="293"/>
      <c r="B38" s="295"/>
      <c r="C38" s="293"/>
      <c r="D38" s="209" t="s">
        <v>23</v>
      </c>
      <c r="E38" s="209" t="s">
        <v>24</v>
      </c>
      <c r="F38" s="209" t="s">
        <v>25</v>
      </c>
      <c r="G38" s="293"/>
      <c r="H38" s="209" t="s">
        <v>26</v>
      </c>
      <c r="I38" s="209" t="s">
        <v>27</v>
      </c>
      <c r="J38" s="209" t="s">
        <v>28</v>
      </c>
      <c r="K38" s="209" t="s">
        <v>29</v>
      </c>
      <c r="L38" s="209" t="s">
        <v>30</v>
      </c>
      <c r="M38" s="209" t="s">
        <v>31</v>
      </c>
      <c r="N38" s="209" t="s">
        <v>32</v>
      </c>
      <c r="O38" s="209" t="s">
        <v>33</v>
      </c>
    </row>
    <row r="39" spans="1:15" ht="16.5" customHeight="1" x14ac:dyDescent="0.3">
      <c r="A39" s="210">
        <v>1</v>
      </c>
      <c r="B39" s="272">
        <v>2</v>
      </c>
      <c r="C39" s="210">
        <v>3</v>
      </c>
      <c r="D39" s="210">
        <v>4</v>
      </c>
      <c r="E39" s="210">
        <v>5</v>
      </c>
      <c r="F39" s="210">
        <v>6</v>
      </c>
      <c r="G39" s="210">
        <v>7</v>
      </c>
      <c r="H39" s="210">
        <v>8</v>
      </c>
      <c r="I39" s="210">
        <v>9</v>
      </c>
      <c r="J39" s="210">
        <v>10</v>
      </c>
      <c r="K39" s="210">
        <v>11</v>
      </c>
      <c r="L39" s="210">
        <v>12</v>
      </c>
      <c r="M39" s="210">
        <v>13</v>
      </c>
      <c r="N39" s="210">
        <v>14</v>
      </c>
      <c r="O39" s="210">
        <v>15</v>
      </c>
    </row>
    <row r="40" spans="1:15" x14ac:dyDescent="0.3">
      <c r="A40" s="290" t="s">
        <v>34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</row>
    <row r="41" spans="1:15" x14ac:dyDescent="0.3">
      <c r="A41" s="213" t="s">
        <v>463</v>
      </c>
      <c r="B41" s="273" t="s">
        <v>373</v>
      </c>
      <c r="C41" s="183">
        <v>200</v>
      </c>
      <c r="D41" s="182">
        <v>7.73</v>
      </c>
      <c r="E41" s="182">
        <v>4.76</v>
      </c>
      <c r="F41" s="182">
        <v>42.43</v>
      </c>
      <c r="G41" s="182">
        <v>244.19</v>
      </c>
      <c r="H41" s="182">
        <v>0.18</v>
      </c>
      <c r="I41" s="182">
        <v>1.04</v>
      </c>
      <c r="J41" s="184">
        <v>31.1</v>
      </c>
      <c r="K41" s="182">
        <v>0.94</v>
      </c>
      <c r="L41" s="182">
        <v>119.05</v>
      </c>
      <c r="M41" s="182">
        <v>208.67</v>
      </c>
      <c r="N41" s="182">
        <v>40.770000000000003</v>
      </c>
      <c r="O41" s="182">
        <v>2.42</v>
      </c>
    </row>
    <row r="42" spans="1:15" x14ac:dyDescent="0.3">
      <c r="A42" s="214" t="s">
        <v>464</v>
      </c>
      <c r="B42" s="273" t="s">
        <v>336</v>
      </c>
      <c r="C42" s="183">
        <v>15</v>
      </c>
      <c r="D42" s="182">
        <v>0.11</v>
      </c>
      <c r="E42" s="182">
        <v>0.03</v>
      </c>
      <c r="F42" s="182">
        <v>3.48</v>
      </c>
      <c r="G42" s="182">
        <v>15.26</v>
      </c>
      <c r="H42" s="186"/>
      <c r="I42" s="184">
        <v>2.1</v>
      </c>
      <c r="J42" s="186"/>
      <c r="K42" s="182">
        <v>0.04</v>
      </c>
      <c r="L42" s="182">
        <v>5.24</v>
      </c>
      <c r="M42" s="184">
        <v>4.2</v>
      </c>
      <c r="N42" s="182">
        <v>3.64</v>
      </c>
      <c r="O42" s="182">
        <v>0.08</v>
      </c>
    </row>
    <row r="43" spans="1:15" x14ac:dyDescent="0.3">
      <c r="A43" s="212" t="s">
        <v>453</v>
      </c>
      <c r="B43" s="273" t="s">
        <v>35</v>
      </c>
      <c r="C43" s="183">
        <v>10</v>
      </c>
      <c r="D43" s="182">
        <v>0.08</v>
      </c>
      <c r="E43" s="182">
        <v>7.25</v>
      </c>
      <c r="F43" s="182">
        <v>0.13</v>
      </c>
      <c r="G43" s="184">
        <v>66.099999999999994</v>
      </c>
      <c r="H43" s="186"/>
      <c r="I43" s="186"/>
      <c r="J43" s="183">
        <v>45</v>
      </c>
      <c r="K43" s="184">
        <v>0.1</v>
      </c>
      <c r="L43" s="184">
        <v>2.4</v>
      </c>
      <c r="M43" s="183">
        <v>3</v>
      </c>
      <c r="N43" s="182">
        <v>0.05</v>
      </c>
      <c r="O43" s="182">
        <v>0.03</v>
      </c>
    </row>
    <row r="44" spans="1:15" x14ac:dyDescent="0.3">
      <c r="A44" s="213" t="s">
        <v>465</v>
      </c>
      <c r="B44" s="273" t="s">
        <v>36</v>
      </c>
      <c r="C44" s="183">
        <v>15</v>
      </c>
      <c r="D44" s="182">
        <v>3.48</v>
      </c>
      <c r="E44" s="182">
        <v>4.43</v>
      </c>
      <c r="F44" s="186"/>
      <c r="G44" s="184">
        <v>54.6</v>
      </c>
      <c r="H44" s="182">
        <v>0.01</v>
      </c>
      <c r="I44" s="182">
        <v>0.11</v>
      </c>
      <c r="J44" s="184">
        <v>43.2</v>
      </c>
      <c r="K44" s="182">
        <v>0.08</v>
      </c>
      <c r="L44" s="183">
        <v>132</v>
      </c>
      <c r="M44" s="183">
        <v>75</v>
      </c>
      <c r="N44" s="182">
        <v>5.25</v>
      </c>
      <c r="O44" s="182">
        <v>0.15</v>
      </c>
    </row>
    <row r="45" spans="1:15" x14ac:dyDescent="0.3">
      <c r="A45" s="214" t="s">
        <v>466</v>
      </c>
      <c r="B45" s="273" t="s">
        <v>62</v>
      </c>
      <c r="C45" s="183">
        <v>40</v>
      </c>
      <c r="D45" s="182">
        <v>5.08</v>
      </c>
      <c r="E45" s="184">
        <v>4.5999999999999996</v>
      </c>
      <c r="F45" s="182">
        <v>0.28000000000000003</v>
      </c>
      <c r="G45" s="184">
        <v>62.8</v>
      </c>
      <c r="H45" s="182">
        <v>0.03</v>
      </c>
      <c r="I45" s="186"/>
      <c r="J45" s="183">
        <v>104</v>
      </c>
      <c r="K45" s="182">
        <v>0.24</v>
      </c>
      <c r="L45" s="183">
        <v>22</v>
      </c>
      <c r="M45" s="184">
        <v>76.8</v>
      </c>
      <c r="N45" s="184">
        <v>4.8</v>
      </c>
      <c r="O45" s="183">
        <v>1</v>
      </c>
    </row>
    <row r="46" spans="1:15" x14ac:dyDescent="0.3">
      <c r="A46" s="213"/>
      <c r="B46" s="273" t="s">
        <v>247</v>
      </c>
      <c r="C46" s="183">
        <v>50</v>
      </c>
      <c r="D46" s="182">
        <v>3.95</v>
      </c>
      <c r="E46" s="184">
        <v>0.5</v>
      </c>
      <c r="F46" s="182">
        <v>24.15</v>
      </c>
      <c r="G46" s="184">
        <v>117.5</v>
      </c>
      <c r="H46" s="182">
        <v>0.08</v>
      </c>
      <c r="I46" s="186"/>
      <c r="J46" s="186"/>
      <c r="K46" s="182">
        <v>0.65</v>
      </c>
      <c r="L46" s="184">
        <v>11.5</v>
      </c>
      <c r="M46" s="184">
        <v>43.5</v>
      </c>
      <c r="N46" s="184">
        <v>16.5</v>
      </c>
      <c r="O46" s="183">
        <v>1</v>
      </c>
    </row>
    <row r="47" spans="1:15" x14ac:dyDescent="0.3">
      <c r="A47" s="213" t="s">
        <v>467</v>
      </c>
      <c r="B47" s="273" t="s">
        <v>346</v>
      </c>
      <c r="C47" s="183">
        <v>200</v>
      </c>
      <c r="D47" s="182">
        <v>7.42</v>
      </c>
      <c r="E47" s="182">
        <v>6.08</v>
      </c>
      <c r="F47" s="182">
        <v>18.670000000000002</v>
      </c>
      <c r="G47" s="182">
        <v>162.07</v>
      </c>
      <c r="H47" s="182">
        <v>0.06</v>
      </c>
      <c r="I47" s="182">
        <v>1.1299999999999999</v>
      </c>
      <c r="J47" s="182">
        <v>25.91</v>
      </c>
      <c r="K47" s="182">
        <v>0.11</v>
      </c>
      <c r="L47" s="182">
        <v>177.55</v>
      </c>
      <c r="M47" s="184">
        <v>214.2</v>
      </c>
      <c r="N47" s="182">
        <v>81.77</v>
      </c>
      <c r="O47" s="182">
        <v>3.42</v>
      </c>
    </row>
    <row r="48" spans="1:15" x14ac:dyDescent="0.3">
      <c r="A48" s="213" t="s">
        <v>455</v>
      </c>
      <c r="B48" s="273" t="s">
        <v>47</v>
      </c>
      <c r="C48" s="183">
        <v>150</v>
      </c>
      <c r="D48" s="184">
        <v>0.9</v>
      </c>
      <c r="E48" s="184">
        <v>0.9</v>
      </c>
      <c r="F48" s="184">
        <v>23.1</v>
      </c>
      <c r="G48" s="183">
        <v>108</v>
      </c>
      <c r="H48" s="182">
        <v>0.08</v>
      </c>
      <c r="I48" s="183">
        <v>9</v>
      </c>
      <c r="J48" s="184">
        <v>7.5</v>
      </c>
      <c r="K48" s="184">
        <v>0.6</v>
      </c>
      <c r="L48" s="183">
        <v>45</v>
      </c>
      <c r="M48" s="183">
        <v>33</v>
      </c>
      <c r="N48" s="184">
        <v>25.5</v>
      </c>
      <c r="O48" s="184">
        <v>0.9</v>
      </c>
    </row>
    <row r="49" spans="1:15" x14ac:dyDescent="0.3">
      <c r="A49" s="289" t="s">
        <v>38</v>
      </c>
      <c r="B49" s="289"/>
      <c r="C49" s="181">
        <v>680</v>
      </c>
      <c r="D49" s="182">
        <v>28.75</v>
      </c>
      <c r="E49" s="182">
        <v>28.55</v>
      </c>
      <c r="F49" s="182">
        <v>112.24</v>
      </c>
      <c r="G49" s="182">
        <v>830.52</v>
      </c>
      <c r="H49" s="182">
        <v>0.44</v>
      </c>
      <c r="I49" s="182">
        <v>13.38</v>
      </c>
      <c r="J49" s="182">
        <v>256.70999999999998</v>
      </c>
      <c r="K49" s="182">
        <v>2.76</v>
      </c>
      <c r="L49" s="182">
        <v>514.74</v>
      </c>
      <c r="M49" s="182">
        <v>658.37</v>
      </c>
      <c r="N49" s="182">
        <v>178.28</v>
      </c>
      <c r="O49" s="183">
        <v>9</v>
      </c>
    </row>
    <row r="50" spans="1:15" x14ac:dyDescent="0.3">
      <c r="A50" s="290" t="s">
        <v>11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</row>
    <row r="51" spans="1:15" x14ac:dyDescent="0.3">
      <c r="A51" s="213" t="s">
        <v>481</v>
      </c>
      <c r="B51" s="273" t="s">
        <v>347</v>
      </c>
      <c r="C51" s="183">
        <v>100</v>
      </c>
      <c r="D51" s="182">
        <v>1.7</v>
      </c>
      <c r="E51" s="182">
        <v>5.53</v>
      </c>
      <c r="F51" s="182">
        <v>9.94</v>
      </c>
      <c r="G51" s="182">
        <v>96.04</v>
      </c>
      <c r="H51" s="182">
        <v>0.06</v>
      </c>
      <c r="I51" s="184">
        <v>10.91</v>
      </c>
      <c r="J51" s="184">
        <v>552.51</v>
      </c>
      <c r="K51" s="182">
        <v>2.38</v>
      </c>
      <c r="L51" s="184">
        <v>18.559999999999999</v>
      </c>
      <c r="M51" s="182">
        <v>49.61</v>
      </c>
      <c r="N51" s="182">
        <v>23.48</v>
      </c>
      <c r="O51" s="182">
        <v>0.63</v>
      </c>
    </row>
    <row r="52" spans="1:15" x14ac:dyDescent="0.3">
      <c r="A52" s="213" t="s">
        <v>469</v>
      </c>
      <c r="B52" s="273" t="s">
        <v>361</v>
      </c>
      <c r="C52" s="183">
        <v>250</v>
      </c>
      <c r="D52" s="182">
        <v>8.02</v>
      </c>
      <c r="E52" s="182">
        <v>8.34</v>
      </c>
      <c r="F52" s="182">
        <v>22.44</v>
      </c>
      <c r="G52" s="182">
        <v>196.98</v>
      </c>
      <c r="H52" s="182">
        <v>0.25</v>
      </c>
      <c r="I52" s="184">
        <v>4.4000000000000004</v>
      </c>
      <c r="J52" s="184">
        <v>33.1</v>
      </c>
      <c r="K52" s="182">
        <v>2.36</v>
      </c>
      <c r="L52" s="182">
        <v>23.73</v>
      </c>
      <c r="M52" s="182">
        <v>84.44</v>
      </c>
      <c r="N52" s="182">
        <v>13.64</v>
      </c>
      <c r="O52" s="182">
        <v>0.99</v>
      </c>
    </row>
    <row r="53" spans="1:15" x14ac:dyDescent="0.3">
      <c r="A53" s="213" t="s">
        <v>470</v>
      </c>
      <c r="B53" s="273" t="s">
        <v>404</v>
      </c>
      <c r="C53" s="183">
        <v>100</v>
      </c>
      <c r="D53" s="182">
        <v>20.41</v>
      </c>
      <c r="E53" s="184">
        <v>9.9</v>
      </c>
      <c r="F53" s="182">
        <v>5.41</v>
      </c>
      <c r="G53" s="182">
        <v>188.33</v>
      </c>
      <c r="H53" s="182">
        <v>0.11</v>
      </c>
      <c r="I53" s="186"/>
      <c r="J53" s="182">
        <v>20.18</v>
      </c>
      <c r="K53" s="184">
        <v>0.6</v>
      </c>
      <c r="L53" s="182">
        <v>13.24</v>
      </c>
      <c r="M53" s="182">
        <v>188.42</v>
      </c>
      <c r="N53" s="182">
        <v>23.33</v>
      </c>
      <c r="O53" s="182">
        <v>1.08</v>
      </c>
    </row>
    <row r="54" spans="1:15" x14ac:dyDescent="0.3">
      <c r="A54" s="214" t="s">
        <v>471</v>
      </c>
      <c r="B54" s="273" t="s">
        <v>367</v>
      </c>
      <c r="C54" s="183">
        <v>180</v>
      </c>
      <c r="D54" s="182">
        <v>4.1100000000000003</v>
      </c>
      <c r="E54" s="182">
        <v>6.62</v>
      </c>
      <c r="F54" s="182">
        <v>19.670000000000002</v>
      </c>
      <c r="G54" s="182">
        <v>154.82</v>
      </c>
      <c r="H54" s="182">
        <v>0.46</v>
      </c>
      <c r="I54" s="184">
        <v>48.6</v>
      </c>
      <c r="J54" s="182">
        <v>660.73</v>
      </c>
      <c r="K54" s="182">
        <v>3.02</v>
      </c>
      <c r="L54" s="182">
        <v>80.03</v>
      </c>
      <c r="M54" s="182">
        <v>97.47</v>
      </c>
      <c r="N54" s="182">
        <v>49.63</v>
      </c>
      <c r="O54" s="182">
        <v>1.87</v>
      </c>
    </row>
    <row r="55" spans="1:15" x14ac:dyDescent="0.3">
      <c r="A55" s="215"/>
      <c r="B55" s="273" t="s">
        <v>310</v>
      </c>
      <c r="C55" s="183">
        <v>200</v>
      </c>
      <c r="D55" s="183">
        <v>1</v>
      </c>
      <c r="E55" s="184">
        <v>0.2</v>
      </c>
      <c r="F55" s="184">
        <v>20.2</v>
      </c>
      <c r="G55" s="183">
        <v>92</v>
      </c>
      <c r="H55" s="182">
        <v>0.02</v>
      </c>
      <c r="I55" s="183">
        <v>4</v>
      </c>
      <c r="J55" s="186"/>
      <c r="K55" s="184">
        <v>0.2</v>
      </c>
      <c r="L55" s="183">
        <v>14</v>
      </c>
      <c r="M55" s="183">
        <v>14</v>
      </c>
      <c r="N55" s="183">
        <v>8</v>
      </c>
      <c r="O55" s="184">
        <v>2.8</v>
      </c>
    </row>
    <row r="56" spans="1:15" x14ac:dyDescent="0.3">
      <c r="A56" s="213"/>
      <c r="B56" s="273" t="s">
        <v>125</v>
      </c>
      <c r="C56" s="183">
        <v>50</v>
      </c>
      <c r="D56" s="182">
        <v>3.95</v>
      </c>
      <c r="E56" s="184">
        <v>0.5</v>
      </c>
      <c r="F56" s="182">
        <v>24.15</v>
      </c>
      <c r="G56" s="184">
        <v>117.5</v>
      </c>
      <c r="H56" s="182">
        <v>0.08</v>
      </c>
      <c r="I56" s="186"/>
      <c r="J56" s="186"/>
      <c r="K56" s="182">
        <v>0.65</v>
      </c>
      <c r="L56" s="184">
        <v>11.5</v>
      </c>
      <c r="M56" s="184">
        <v>43.5</v>
      </c>
      <c r="N56" s="184">
        <v>16.5</v>
      </c>
      <c r="O56" s="183">
        <v>1</v>
      </c>
    </row>
    <row r="57" spans="1:15" x14ac:dyDescent="0.3">
      <c r="A57" s="213"/>
      <c r="B57" s="273" t="s">
        <v>309</v>
      </c>
      <c r="C57" s="183">
        <v>80</v>
      </c>
      <c r="D57" s="182">
        <v>4.4800000000000004</v>
      </c>
      <c r="E57" s="182">
        <v>0.88</v>
      </c>
      <c r="F57" s="182">
        <v>39.520000000000003</v>
      </c>
      <c r="G57" s="184">
        <v>158.4</v>
      </c>
      <c r="H57" s="182">
        <v>0.13</v>
      </c>
      <c r="I57" s="186"/>
      <c r="J57" s="186"/>
      <c r="K57" s="182">
        <v>1.1200000000000001</v>
      </c>
      <c r="L57" s="184">
        <v>23.2</v>
      </c>
      <c r="M57" s="183">
        <v>120</v>
      </c>
      <c r="N57" s="184">
        <v>37.6</v>
      </c>
      <c r="O57" s="182">
        <v>3.12</v>
      </c>
    </row>
    <row r="58" spans="1:15" x14ac:dyDescent="0.3">
      <c r="A58" s="289" t="s">
        <v>40</v>
      </c>
      <c r="B58" s="289"/>
      <c r="C58" s="181">
        <v>960</v>
      </c>
      <c r="D58" s="182">
        <v>43.67</v>
      </c>
      <c r="E58" s="182">
        <v>31.97</v>
      </c>
      <c r="F58" s="182">
        <v>141.33000000000001</v>
      </c>
      <c r="G58" s="182">
        <v>1004.07</v>
      </c>
      <c r="H58" s="182">
        <v>1.1100000000000001</v>
      </c>
      <c r="I58" s="184">
        <v>67.91</v>
      </c>
      <c r="J58" s="182">
        <v>1266.52</v>
      </c>
      <c r="K58" s="182">
        <v>10.33</v>
      </c>
      <c r="L58" s="184">
        <v>184.26</v>
      </c>
      <c r="M58" s="182">
        <v>597.44000000000005</v>
      </c>
      <c r="N58" s="182">
        <v>172.18</v>
      </c>
      <c r="O58" s="182">
        <v>11.49</v>
      </c>
    </row>
    <row r="59" spans="1:15" x14ac:dyDescent="0.3">
      <c r="A59" s="290" t="s">
        <v>12</v>
      </c>
      <c r="B59" s="290"/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</row>
    <row r="60" spans="1:15" x14ac:dyDescent="0.3">
      <c r="A60" s="213" t="s">
        <v>472</v>
      </c>
      <c r="B60" s="273" t="s">
        <v>405</v>
      </c>
      <c r="C60" s="183">
        <v>80</v>
      </c>
      <c r="D60" s="184">
        <v>12.9</v>
      </c>
      <c r="E60" s="182">
        <v>7.18</v>
      </c>
      <c r="F60" s="182">
        <v>29.04</v>
      </c>
      <c r="G60" s="182">
        <v>233.19</v>
      </c>
      <c r="H60" s="184">
        <v>0.1</v>
      </c>
      <c r="I60" s="182">
        <v>1.43</v>
      </c>
      <c r="J60" s="182">
        <v>52.19</v>
      </c>
      <c r="K60" s="182">
        <v>1.25</v>
      </c>
      <c r="L60" s="182">
        <v>142.41</v>
      </c>
      <c r="M60" s="182">
        <v>151.27000000000001</v>
      </c>
      <c r="N60" s="182">
        <v>31.05</v>
      </c>
      <c r="O60" s="182">
        <v>1.01</v>
      </c>
    </row>
    <row r="61" spans="1:15" x14ac:dyDescent="0.3">
      <c r="A61" s="214" t="s">
        <v>455</v>
      </c>
      <c r="B61" s="273" t="s">
        <v>37</v>
      </c>
      <c r="C61" s="183">
        <v>150</v>
      </c>
      <c r="D61" s="184">
        <v>0.6</v>
      </c>
      <c r="E61" s="184">
        <v>0.6</v>
      </c>
      <c r="F61" s="184">
        <v>14.7</v>
      </c>
      <c r="G61" s="184">
        <v>70.5</v>
      </c>
      <c r="H61" s="182">
        <v>0.05</v>
      </c>
      <c r="I61" s="183">
        <v>15</v>
      </c>
      <c r="J61" s="184">
        <v>7.5</v>
      </c>
      <c r="K61" s="184">
        <v>0.3</v>
      </c>
      <c r="L61" s="183">
        <v>24</v>
      </c>
      <c r="M61" s="184">
        <v>16.5</v>
      </c>
      <c r="N61" s="184">
        <v>13.5</v>
      </c>
      <c r="O61" s="184">
        <v>3.3</v>
      </c>
    </row>
    <row r="62" spans="1:15" x14ac:dyDescent="0.3">
      <c r="A62" s="216"/>
      <c r="B62" s="273" t="s">
        <v>315</v>
      </c>
      <c r="C62" s="183">
        <v>200</v>
      </c>
      <c r="D62" s="184">
        <v>5.4</v>
      </c>
      <c r="E62" s="183">
        <v>5</v>
      </c>
      <c r="F62" s="184">
        <v>21.6</v>
      </c>
      <c r="G62" s="183">
        <v>158</v>
      </c>
      <c r="H62" s="182">
        <v>0.06</v>
      </c>
      <c r="I62" s="184">
        <v>1.8</v>
      </c>
      <c r="J62" s="183">
        <v>40</v>
      </c>
      <c r="K62" s="186"/>
      <c r="L62" s="183">
        <v>242</v>
      </c>
      <c r="M62" s="183">
        <v>188</v>
      </c>
      <c r="N62" s="183">
        <v>30</v>
      </c>
      <c r="O62" s="184">
        <v>0.2</v>
      </c>
    </row>
    <row r="63" spans="1:15" s="205" customFormat="1" x14ac:dyDescent="0.3">
      <c r="A63" s="289" t="s">
        <v>60</v>
      </c>
      <c r="B63" s="289"/>
      <c r="C63" s="181">
        <v>430</v>
      </c>
      <c r="D63" s="182">
        <v>18.899999999999999</v>
      </c>
      <c r="E63" s="182">
        <v>12.78</v>
      </c>
      <c r="F63" s="182">
        <v>65.34</v>
      </c>
      <c r="G63" s="182">
        <v>461.69</v>
      </c>
      <c r="H63" s="182">
        <v>0.21</v>
      </c>
      <c r="I63" s="182">
        <v>18.23</v>
      </c>
      <c r="J63" s="182">
        <v>99.69</v>
      </c>
      <c r="K63" s="182">
        <v>1.55</v>
      </c>
      <c r="L63" s="182">
        <v>408.41</v>
      </c>
      <c r="M63" s="182">
        <v>355.77</v>
      </c>
      <c r="N63" s="182">
        <v>74.55</v>
      </c>
      <c r="O63" s="182">
        <v>4.51</v>
      </c>
    </row>
    <row r="64" spans="1:15" s="205" customFormat="1" x14ac:dyDescent="0.3">
      <c r="A64" s="289" t="s">
        <v>41</v>
      </c>
      <c r="B64" s="289"/>
      <c r="C64" s="185" t="s">
        <v>540</v>
      </c>
      <c r="D64" s="182">
        <v>91.32</v>
      </c>
      <c r="E64" s="182">
        <v>73.3</v>
      </c>
      <c r="F64" s="182">
        <v>318.91000000000003</v>
      </c>
      <c r="G64" s="182">
        <v>2296.2800000000002</v>
      </c>
      <c r="H64" s="182">
        <v>1.76</v>
      </c>
      <c r="I64" s="182">
        <v>99.52</v>
      </c>
      <c r="J64" s="182">
        <v>1622.92</v>
      </c>
      <c r="K64" s="182">
        <v>14.64</v>
      </c>
      <c r="L64" s="182">
        <v>1107.4100000000001</v>
      </c>
      <c r="M64" s="182">
        <v>1611.58</v>
      </c>
      <c r="N64" s="182">
        <v>425.01</v>
      </c>
      <c r="O64" s="182">
        <v>25</v>
      </c>
    </row>
    <row r="65" spans="1:15" s="205" customFormat="1" x14ac:dyDescent="0.3">
      <c r="A65" s="207" t="s">
        <v>13</v>
      </c>
      <c r="B65" s="270" t="s">
        <v>44</v>
      </c>
      <c r="C65" s="126"/>
      <c r="D65" s="126"/>
      <c r="E65" s="126"/>
      <c r="F65" s="125"/>
      <c r="G65" s="125"/>
      <c r="H65" s="208"/>
      <c r="I65" s="208"/>
      <c r="J65" s="187"/>
      <c r="K65" s="187"/>
      <c r="L65" s="187"/>
      <c r="M65" s="187"/>
      <c r="N65" s="187"/>
      <c r="O65" s="187"/>
    </row>
    <row r="66" spans="1:15" s="205" customFormat="1" x14ac:dyDescent="0.3">
      <c r="A66" s="208" t="s">
        <v>15</v>
      </c>
      <c r="B66" s="271">
        <v>1</v>
      </c>
      <c r="C66" s="127"/>
      <c r="D66" s="125"/>
      <c r="E66" s="125"/>
      <c r="F66" s="125"/>
      <c r="G66" s="125"/>
      <c r="H66" s="208"/>
      <c r="I66" s="208"/>
      <c r="J66" s="187"/>
      <c r="K66" s="187"/>
      <c r="L66" s="187"/>
      <c r="M66" s="187"/>
      <c r="N66" s="187"/>
      <c r="O66" s="187"/>
    </row>
    <row r="67" spans="1:15" x14ac:dyDescent="0.3">
      <c r="A67" s="292" t="s">
        <v>16</v>
      </c>
      <c r="B67" s="294" t="s">
        <v>17</v>
      </c>
      <c r="C67" s="292" t="s">
        <v>18</v>
      </c>
      <c r="D67" s="291" t="s">
        <v>19</v>
      </c>
      <c r="E67" s="291"/>
      <c r="F67" s="291"/>
      <c r="G67" s="292" t="s">
        <v>20</v>
      </c>
      <c r="H67" s="291" t="s">
        <v>21</v>
      </c>
      <c r="I67" s="291"/>
      <c r="J67" s="291"/>
      <c r="K67" s="291"/>
      <c r="L67" s="291" t="s">
        <v>22</v>
      </c>
      <c r="M67" s="291"/>
      <c r="N67" s="291"/>
      <c r="O67" s="291"/>
    </row>
    <row r="68" spans="1:15" x14ac:dyDescent="0.3">
      <c r="A68" s="293"/>
      <c r="B68" s="295"/>
      <c r="C68" s="293"/>
      <c r="D68" s="209" t="s">
        <v>23</v>
      </c>
      <c r="E68" s="209" t="s">
        <v>24</v>
      </c>
      <c r="F68" s="209" t="s">
        <v>25</v>
      </c>
      <c r="G68" s="293"/>
      <c r="H68" s="209" t="s">
        <v>26</v>
      </c>
      <c r="I68" s="209" t="s">
        <v>27</v>
      </c>
      <c r="J68" s="209" t="s">
        <v>28</v>
      </c>
      <c r="K68" s="209" t="s">
        <v>29</v>
      </c>
      <c r="L68" s="209" t="s">
        <v>30</v>
      </c>
      <c r="M68" s="209" t="s">
        <v>31</v>
      </c>
      <c r="N68" s="209" t="s">
        <v>32</v>
      </c>
      <c r="O68" s="209" t="s">
        <v>33</v>
      </c>
    </row>
    <row r="69" spans="1:15" x14ac:dyDescent="0.3">
      <c r="A69" s="210">
        <v>1</v>
      </c>
      <c r="B69" s="272">
        <v>2</v>
      </c>
      <c r="C69" s="210">
        <v>3</v>
      </c>
      <c r="D69" s="210">
        <v>4</v>
      </c>
      <c r="E69" s="210">
        <v>5</v>
      </c>
      <c r="F69" s="210">
        <v>6</v>
      </c>
      <c r="G69" s="210">
        <v>7</v>
      </c>
      <c r="H69" s="210">
        <v>8</v>
      </c>
      <c r="I69" s="210">
        <v>9</v>
      </c>
      <c r="J69" s="210">
        <v>10</v>
      </c>
      <c r="K69" s="210">
        <v>11</v>
      </c>
      <c r="L69" s="210">
        <v>12</v>
      </c>
      <c r="M69" s="210">
        <v>13</v>
      </c>
      <c r="N69" s="210">
        <v>14</v>
      </c>
      <c r="O69" s="210">
        <v>15</v>
      </c>
    </row>
    <row r="70" spans="1:15" x14ac:dyDescent="0.3">
      <c r="A70" s="290" t="s">
        <v>34</v>
      </c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</row>
    <row r="71" spans="1:15" x14ac:dyDescent="0.3">
      <c r="A71" s="213" t="s">
        <v>473</v>
      </c>
      <c r="B71" s="273" t="s">
        <v>348</v>
      </c>
      <c r="C71" s="183">
        <v>200</v>
      </c>
      <c r="D71" s="182">
        <v>16.21</v>
      </c>
      <c r="E71" s="182">
        <v>18.97</v>
      </c>
      <c r="F71" s="182">
        <v>4.18</v>
      </c>
      <c r="G71" s="182">
        <v>254.47</v>
      </c>
      <c r="H71" s="182">
        <v>0.14000000000000001</v>
      </c>
      <c r="I71" s="183">
        <v>22</v>
      </c>
      <c r="J71" s="182">
        <v>429.04</v>
      </c>
      <c r="K71" s="182">
        <v>3.54</v>
      </c>
      <c r="L71" s="182">
        <v>80.16</v>
      </c>
      <c r="M71" s="182">
        <v>253.76</v>
      </c>
      <c r="N71" s="182">
        <v>32.11</v>
      </c>
      <c r="O71" s="182">
        <v>3.81</v>
      </c>
    </row>
    <row r="72" spans="1:15" x14ac:dyDescent="0.3">
      <c r="A72" s="214" t="s">
        <v>474</v>
      </c>
      <c r="B72" s="273" t="s">
        <v>352</v>
      </c>
      <c r="C72" s="183">
        <v>60</v>
      </c>
      <c r="D72" s="182">
        <v>0.48</v>
      </c>
      <c r="E72" s="182">
        <v>0.06</v>
      </c>
      <c r="F72" s="184">
        <v>1.5</v>
      </c>
      <c r="G72" s="184">
        <v>8.4</v>
      </c>
      <c r="H72" s="182">
        <v>0.02</v>
      </c>
      <c r="I72" s="183">
        <v>6</v>
      </c>
      <c r="J72" s="183">
        <v>6</v>
      </c>
      <c r="K72" s="182">
        <v>0.06</v>
      </c>
      <c r="L72" s="184">
        <v>10.199999999999999</v>
      </c>
      <c r="M72" s="183">
        <v>18</v>
      </c>
      <c r="N72" s="184">
        <v>8.4</v>
      </c>
      <c r="O72" s="184">
        <v>0.3</v>
      </c>
    </row>
    <row r="73" spans="1:15" x14ac:dyDescent="0.3">
      <c r="A73" s="212" t="s">
        <v>453</v>
      </c>
      <c r="B73" s="273" t="s">
        <v>35</v>
      </c>
      <c r="C73" s="183">
        <v>10</v>
      </c>
      <c r="D73" s="182">
        <v>0.08</v>
      </c>
      <c r="E73" s="182">
        <v>7.25</v>
      </c>
      <c r="F73" s="182">
        <v>0.13</v>
      </c>
      <c r="G73" s="184">
        <v>66.099999999999994</v>
      </c>
      <c r="H73" s="186"/>
      <c r="I73" s="186"/>
      <c r="J73" s="183">
        <v>45</v>
      </c>
      <c r="K73" s="184">
        <v>0.1</v>
      </c>
      <c r="L73" s="184">
        <v>2.4</v>
      </c>
      <c r="M73" s="183">
        <v>3</v>
      </c>
      <c r="N73" s="182">
        <v>0.05</v>
      </c>
      <c r="O73" s="182">
        <v>0.03</v>
      </c>
    </row>
    <row r="74" spans="1:15" x14ac:dyDescent="0.3">
      <c r="A74" s="213" t="s">
        <v>475</v>
      </c>
      <c r="B74" s="273" t="s">
        <v>528</v>
      </c>
      <c r="C74" s="183">
        <v>200</v>
      </c>
      <c r="D74" s="182">
        <v>0.25</v>
      </c>
      <c r="E74" s="182">
        <v>0.06</v>
      </c>
      <c r="F74" s="182">
        <v>11.62</v>
      </c>
      <c r="G74" s="182">
        <v>48.63</v>
      </c>
      <c r="H74" s="186"/>
      <c r="I74" s="182">
        <v>1.1499999999999999</v>
      </c>
      <c r="J74" s="182">
        <v>1.06</v>
      </c>
      <c r="K74" s="182">
        <v>7.0000000000000007E-2</v>
      </c>
      <c r="L74" s="182">
        <v>7.03</v>
      </c>
      <c r="M74" s="182">
        <v>9.36</v>
      </c>
      <c r="N74" s="182">
        <v>4.8899999999999997</v>
      </c>
      <c r="O74" s="182">
        <v>0.88</v>
      </c>
    </row>
    <row r="75" spans="1:15" x14ac:dyDescent="0.3">
      <c r="A75" s="213"/>
      <c r="B75" s="273" t="s">
        <v>247</v>
      </c>
      <c r="C75" s="183">
        <v>80</v>
      </c>
      <c r="D75" s="182">
        <v>6.32</v>
      </c>
      <c r="E75" s="184">
        <v>0.8</v>
      </c>
      <c r="F75" s="182">
        <v>38.64</v>
      </c>
      <c r="G75" s="183">
        <v>188</v>
      </c>
      <c r="H75" s="182">
        <v>0.13</v>
      </c>
      <c r="I75" s="186"/>
      <c r="J75" s="186"/>
      <c r="K75" s="182">
        <v>1.04</v>
      </c>
      <c r="L75" s="184">
        <v>18.399999999999999</v>
      </c>
      <c r="M75" s="184">
        <v>69.599999999999994</v>
      </c>
      <c r="N75" s="184">
        <v>26.4</v>
      </c>
      <c r="O75" s="184">
        <v>1.6</v>
      </c>
    </row>
    <row r="76" spans="1:15" x14ac:dyDescent="0.3">
      <c r="A76" s="214" t="s">
        <v>455</v>
      </c>
      <c r="B76" s="273" t="s">
        <v>77</v>
      </c>
      <c r="C76" s="183">
        <v>150</v>
      </c>
      <c r="D76" s="182">
        <v>2.25</v>
      </c>
      <c r="E76" s="182">
        <v>0.75</v>
      </c>
      <c r="F76" s="184">
        <v>31.5</v>
      </c>
      <c r="G76" s="183">
        <v>144</v>
      </c>
      <c r="H76" s="182">
        <v>0.06</v>
      </c>
      <c r="I76" s="183">
        <v>15</v>
      </c>
      <c r="J76" s="183">
        <v>30</v>
      </c>
      <c r="K76" s="184">
        <v>0.6</v>
      </c>
      <c r="L76" s="183">
        <v>12</v>
      </c>
      <c r="M76" s="183">
        <v>42</v>
      </c>
      <c r="N76" s="183">
        <v>63</v>
      </c>
      <c r="O76" s="184">
        <v>0.9</v>
      </c>
    </row>
    <row r="77" spans="1:15" x14ac:dyDescent="0.3">
      <c r="A77" s="289" t="s">
        <v>38</v>
      </c>
      <c r="B77" s="289"/>
      <c r="C77" s="181">
        <v>700</v>
      </c>
      <c r="D77" s="182">
        <v>25.59</v>
      </c>
      <c r="E77" s="182">
        <v>27.89</v>
      </c>
      <c r="F77" s="182">
        <v>87.57</v>
      </c>
      <c r="G77" s="184">
        <v>709.6</v>
      </c>
      <c r="H77" s="182">
        <v>0.35</v>
      </c>
      <c r="I77" s="182">
        <v>44.15</v>
      </c>
      <c r="J77" s="184">
        <v>511.1</v>
      </c>
      <c r="K77" s="182">
        <v>5.41</v>
      </c>
      <c r="L77" s="182">
        <v>130.19</v>
      </c>
      <c r="M77" s="182">
        <v>395.72</v>
      </c>
      <c r="N77" s="182">
        <v>134.85</v>
      </c>
      <c r="O77" s="182">
        <v>7.52</v>
      </c>
    </row>
    <row r="78" spans="1:15" x14ac:dyDescent="0.3">
      <c r="A78" s="290" t="s">
        <v>11</v>
      </c>
      <c r="B78" s="290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</row>
    <row r="79" spans="1:15" ht="33" x14ac:dyDescent="0.3">
      <c r="A79" s="213" t="s">
        <v>476</v>
      </c>
      <c r="B79" s="273" t="s">
        <v>375</v>
      </c>
      <c r="C79" s="183">
        <v>100</v>
      </c>
      <c r="D79" s="182">
        <v>1.66</v>
      </c>
      <c r="E79" s="182">
        <v>5.14</v>
      </c>
      <c r="F79" s="182">
        <v>3.65</v>
      </c>
      <c r="G79" s="182">
        <v>69.17</v>
      </c>
      <c r="H79" s="182">
        <v>0.06</v>
      </c>
      <c r="I79" s="182">
        <v>46.75</v>
      </c>
      <c r="J79" s="182">
        <v>161.79</v>
      </c>
      <c r="K79" s="182">
        <v>2.72</v>
      </c>
      <c r="L79" s="182">
        <v>50.76</v>
      </c>
      <c r="M79" s="182">
        <v>39.86</v>
      </c>
      <c r="N79" s="182">
        <v>22.91</v>
      </c>
      <c r="O79" s="182">
        <v>1.03</v>
      </c>
    </row>
    <row r="80" spans="1:15" x14ac:dyDescent="0.3">
      <c r="A80" s="213" t="s">
        <v>477</v>
      </c>
      <c r="B80" s="273" t="s">
        <v>362</v>
      </c>
      <c r="C80" s="183">
        <v>250</v>
      </c>
      <c r="D80" s="182">
        <v>7.98</v>
      </c>
      <c r="E80" s="182">
        <v>12.33</v>
      </c>
      <c r="F80" s="182">
        <v>6.53</v>
      </c>
      <c r="G80" s="182">
        <v>169.45</v>
      </c>
      <c r="H80" s="182">
        <v>0.08</v>
      </c>
      <c r="I80" s="182">
        <v>9.44</v>
      </c>
      <c r="J80" s="182">
        <v>352.37</v>
      </c>
      <c r="K80" s="182">
        <v>1.55</v>
      </c>
      <c r="L80" s="182">
        <v>34.31</v>
      </c>
      <c r="M80" s="182">
        <v>123.15</v>
      </c>
      <c r="N80" s="182">
        <v>24.24</v>
      </c>
      <c r="O80" s="182">
        <v>0.92</v>
      </c>
    </row>
    <row r="81" spans="1:15" x14ac:dyDescent="0.3">
      <c r="A81" s="213" t="s">
        <v>478</v>
      </c>
      <c r="B81" s="273" t="s">
        <v>318</v>
      </c>
      <c r="C81" s="183">
        <v>280</v>
      </c>
      <c r="D81" s="182">
        <v>24.17</v>
      </c>
      <c r="E81" s="182">
        <v>16.809999999999999</v>
      </c>
      <c r="F81" s="182">
        <v>47.64</v>
      </c>
      <c r="G81" s="182">
        <v>441.93</v>
      </c>
      <c r="H81" s="184">
        <v>0.2</v>
      </c>
      <c r="I81" s="182">
        <v>4.3499999999999996</v>
      </c>
      <c r="J81" s="183">
        <v>820</v>
      </c>
      <c r="K81" s="182">
        <v>5.03</v>
      </c>
      <c r="L81" s="182">
        <v>33.11</v>
      </c>
      <c r="M81" s="182">
        <v>322.47000000000003</v>
      </c>
      <c r="N81" s="182">
        <v>76.489999999999995</v>
      </c>
      <c r="O81" s="182">
        <v>3.15</v>
      </c>
    </row>
    <row r="82" spans="1:15" x14ac:dyDescent="0.3">
      <c r="A82" s="214" t="s">
        <v>460</v>
      </c>
      <c r="B82" s="273" t="s">
        <v>48</v>
      </c>
      <c r="C82" s="183">
        <v>200</v>
      </c>
      <c r="D82" s="182">
        <v>0.16</v>
      </c>
      <c r="E82" s="182">
        <v>0.04</v>
      </c>
      <c r="F82" s="184">
        <v>13.1</v>
      </c>
      <c r="G82" s="182">
        <v>54.29</v>
      </c>
      <c r="H82" s="182">
        <v>0.01</v>
      </c>
      <c r="I82" s="183">
        <v>3</v>
      </c>
      <c r="J82" s="186"/>
      <c r="K82" s="182">
        <v>0.06</v>
      </c>
      <c r="L82" s="182">
        <v>7.73</v>
      </c>
      <c r="M82" s="183">
        <v>6</v>
      </c>
      <c r="N82" s="184">
        <v>5.2</v>
      </c>
      <c r="O82" s="182">
        <v>0.13</v>
      </c>
    </row>
    <row r="83" spans="1:15" x14ac:dyDescent="0.3">
      <c r="A83" s="213"/>
      <c r="B83" s="273" t="s">
        <v>125</v>
      </c>
      <c r="C83" s="183">
        <v>50</v>
      </c>
      <c r="D83" s="182">
        <v>3.95</v>
      </c>
      <c r="E83" s="184">
        <v>0.5</v>
      </c>
      <c r="F83" s="182">
        <v>24.15</v>
      </c>
      <c r="G83" s="184">
        <v>117.5</v>
      </c>
      <c r="H83" s="182">
        <v>0.08</v>
      </c>
      <c r="I83" s="186"/>
      <c r="J83" s="186"/>
      <c r="K83" s="182">
        <v>0.65</v>
      </c>
      <c r="L83" s="184">
        <v>11.5</v>
      </c>
      <c r="M83" s="184">
        <v>43.5</v>
      </c>
      <c r="N83" s="184">
        <v>16.5</v>
      </c>
      <c r="O83" s="183">
        <v>1</v>
      </c>
    </row>
    <row r="84" spans="1:15" x14ac:dyDescent="0.3">
      <c r="A84" s="213"/>
      <c r="B84" s="273" t="s">
        <v>309</v>
      </c>
      <c r="C84" s="183">
        <v>80</v>
      </c>
      <c r="D84" s="182">
        <v>4.4800000000000004</v>
      </c>
      <c r="E84" s="182">
        <v>0.88</v>
      </c>
      <c r="F84" s="182">
        <v>39.520000000000003</v>
      </c>
      <c r="G84" s="184">
        <v>158.4</v>
      </c>
      <c r="H84" s="182">
        <v>0.13</v>
      </c>
      <c r="I84" s="186"/>
      <c r="J84" s="186"/>
      <c r="K84" s="182">
        <v>1.1200000000000001</v>
      </c>
      <c r="L84" s="184">
        <v>23.2</v>
      </c>
      <c r="M84" s="183">
        <v>120</v>
      </c>
      <c r="N84" s="184">
        <v>37.6</v>
      </c>
      <c r="O84" s="182">
        <v>3.12</v>
      </c>
    </row>
    <row r="85" spans="1:15" x14ac:dyDescent="0.3">
      <c r="A85" s="289" t="s">
        <v>40</v>
      </c>
      <c r="B85" s="289"/>
      <c r="C85" s="181">
        <v>960</v>
      </c>
      <c r="D85" s="182">
        <v>42.4</v>
      </c>
      <c r="E85" s="182">
        <v>35.700000000000003</v>
      </c>
      <c r="F85" s="182">
        <v>134.59</v>
      </c>
      <c r="G85" s="182">
        <v>1010.74</v>
      </c>
      <c r="H85" s="182">
        <v>0.56000000000000005</v>
      </c>
      <c r="I85" s="182">
        <v>63.54</v>
      </c>
      <c r="J85" s="182">
        <v>1334.16</v>
      </c>
      <c r="K85" s="182">
        <v>11.13</v>
      </c>
      <c r="L85" s="182">
        <v>160.61000000000001</v>
      </c>
      <c r="M85" s="182">
        <v>654.98</v>
      </c>
      <c r="N85" s="182">
        <v>182.94</v>
      </c>
      <c r="O85" s="182">
        <v>9.35</v>
      </c>
    </row>
    <row r="86" spans="1:15" x14ac:dyDescent="0.3">
      <c r="A86" s="290" t="s">
        <v>12</v>
      </c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</row>
    <row r="87" spans="1:15" x14ac:dyDescent="0.3">
      <c r="A87" s="214" t="s">
        <v>479</v>
      </c>
      <c r="B87" s="273" t="s">
        <v>344</v>
      </c>
      <c r="C87" s="183">
        <v>60</v>
      </c>
      <c r="D87" s="182">
        <v>7.52</v>
      </c>
      <c r="E87" s="182">
        <v>6.62</v>
      </c>
      <c r="F87" s="182">
        <v>22.33</v>
      </c>
      <c r="G87" s="184">
        <v>179.7</v>
      </c>
      <c r="H87" s="182">
        <v>0.06</v>
      </c>
      <c r="I87" s="182">
        <v>0.15</v>
      </c>
      <c r="J87" s="182">
        <v>25.76</v>
      </c>
      <c r="K87" s="184">
        <v>1.8</v>
      </c>
      <c r="L87" s="182">
        <v>47.54</v>
      </c>
      <c r="M87" s="182">
        <v>86.38</v>
      </c>
      <c r="N87" s="182">
        <v>10.61</v>
      </c>
      <c r="O87" s="182">
        <v>0.56000000000000005</v>
      </c>
    </row>
    <row r="88" spans="1:15" x14ac:dyDescent="0.3">
      <c r="A88" s="214" t="s">
        <v>455</v>
      </c>
      <c r="B88" s="273" t="s">
        <v>43</v>
      </c>
      <c r="C88" s="183">
        <v>150</v>
      </c>
      <c r="D88" s="184">
        <v>0.6</v>
      </c>
      <c r="E88" s="182">
        <v>0.45</v>
      </c>
      <c r="F88" s="182">
        <v>15.45</v>
      </c>
      <c r="G88" s="184">
        <v>70.5</v>
      </c>
      <c r="H88" s="182">
        <v>0.03</v>
      </c>
      <c r="I88" s="184">
        <v>7.5</v>
      </c>
      <c r="J88" s="183">
        <v>3</v>
      </c>
      <c r="K88" s="184">
        <v>0.6</v>
      </c>
      <c r="L88" s="184">
        <v>28.5</v>
      </c>
      <c r="M88" s="183">
        <v>24</v>
      </c>
      <c r="N88" s="183">
        <v>18</v>
      </c>
      <c r="O88" s="182">
        <v>3.45</v>
      </c>
    </row>
    <row r="89" spans="1:15" x14ac:dyDescent="0.3">
      <c r="A89" s="215"/>
      <c r="B89" s="273" t="s">
        <v>551</v>
      </c>
      <c r="C89" s="183">
        <v>200</v>
      </c>
      <c r="D89" s="184">
        <v>6.1</v>
      </c>
      <c r="E89" s="184">
        <v>5.4</v>
      </c>
      <c r="F89" s="184">
        <v>41.7</v>
      </c>
      <c r="G89" s="183">
        <v>238</v>
      </c>
      <c r="H89" s="184">
        <v>0.1</v>
      </c>
      <c r="I89" s="186"/>
      <c r="J89" s="183">
        <v>36</v>
      </c>
      <c r="K89" s="184">
        <v>0.1</v>
      </c>
      <c r="L89" s="183">
        <v>264</v>
      </c>
      <c r="M89" s="183">
        <v>252</v>
      </c>
      <c r="N89" s="183">
        <v>32</v>
      </c>
      <c r="O89" s="182">
        <v>0.62</v>
      </c>
    </row>
    <row r="90" spans="1:15" s="205" customFormat="1" x14ac:dyDescent="0.3">
      <c r="A90" s="289" t="s">
        <v>60</v>
      </c>
      <c r="B90" s="289"/>
      <c r="C90" s="181">
        <v>410</v>
      </c>
      <c r="D90" s="182">
        <v>14.22</v>
      </c>
      <c r="E90" s="182">
        <v>12.47</v>
      </c>
      <c r="F90" s="182">
        <v>79.48</v>
      </c>
      <c r="G90" s="184">
        <v>488.2</v>
      </c>
      <c r="H90" s="182">
        <v>0.19</v>
      </c>
      <c r="I90" s="182">
        <v>7.65</v>
      </c>
      <c r="J90" s="182">
        <v>64.760000000000005</v>
      </c>
      <c r="K90" s="184">
        <v>2.5</v>
      </c>
      <c r="L90" s="182">
        <v>340.04</v>
      </c>
      <c r="M90" s="182">
        <v>362.38</v>
      </c>
      <c r="N90" s="182">
        <v>60.61</v>
      </c>
      <c r="O90" s="182">
        <v>4.63</v>
      </c>
    </row>
    <row r="91" spans="1:15" s="205" customFormat="1" x14ac:dyDescent="0.3">
      <c r="A91" s="289" t="s">
        <v>41</v>
      </c>
      <c r="B91" s="289"/>
      <c r="C91" s="185">
        <v>2070</v>
      </c>
      <c r="D91" s="182">
        <v>82.21</v>
      </c>
      <c r="E91" s="182">
        <v>76.06</v>
      </c>
      <c r="F91" s="182">
        <v>301.64</v>
      </c>
      <c r="G91" s="182">
        <v>2208.54</v>
      </c>
      <c r="H91" s="184">
        <v>1.1000000000000001</v>
      </c>
      <c r="I91" s="182">
        <v>115.34</v>
      </c>
      <c r="J91" s="182">
        <v>1910.02</v>
      </c>
      <c r="K91" s="182">
        <v>19.04</v>
      </c>
      <c r="L91" s="182">
        <v>630.84</v>
      </c>
      <c r="M91" s="182">
        <v>1413.08</v>
      </c>
      <c r="N91" s="184">
        <v>378.4</v>
      </c>
      <c r="O91" s="184">
        <v>21.5</v>
      </c>
    </row>
    <row r="92" spans="1:15" s="205" customFormat="1" x14ac:dyDescent="0.3">
      <c r="A92" s="207" t="s">
        <v>13</v>
      </c>
      <c r="B92" s="270" t="s">
        <v>45</v>
      </c>
      <c r="C92" s="126"/>
      <c r="D92" s="126"/>
      <c r="E92" s="126"/>
      <c r="F92" s="125"/>
      <c r="G92" s="125"/>
      <c r="H92" s="208"/>
      <c r="I92" s="208"/>
      <c r="J92" s="187"/>
      <c r="K92" s="187"/>
      <c r="L92" s="187"/>
      <c r="M92" s="187"/>
      <c r="N92" s="187"/>
      <c r="O92" s="187"/>
    </row>
    <row r="93" spans="1:15" s="205" customFormat="1" x14ac:dyDescent="0.3">
      <c r="A93" s="208" t="s">
        <v>15</v>
      </c>
      <c r="B93" s="271">
        <v>1</v>
      </c>
      <c r="C93" s="127"/>
      <c r="D93" s="125"/>
      <c r="E93" s="125"/>
      <c r="F93" s="125"/>
      <c r="G93" s="125"/>
      <c r="H93" s="208"/>
      <c r="I93" s="208"/>
      <c r="J93" s="187"/>
      <c r="K93" s="187"/>
      <c r="L93" s="187"/>
      <c r="M93" s="187"/>
      <c r="N93" s="187"/>
      <c r="O93" s="187"/>
    </row>
    <row r="94" spans="1:15" ht="16.5" customHeight="1" x14ac:dyDescent="0.3">
      <c r="A94" s="292" t="s">
        <v>16</v>
      </c>
      <c r="B94" s="294" t="s">
        <v>17</v>
      </c>
      <c r="C94" s="292" t="s">
        <v>18</v>
      </c>
      <c r="D94" s="291" t="s">
        <v>19</v>
      </c>
      <c r="E94" s="291"/>
      <c r="F94" s="291"/>
      <c r="G94" s="292" t="s">
        <v>20</v>
      </c>
      <c r="H94" s="291" t="s">
        <v>21</v>
      </c>
      <c r="I94" s="291"/>
      <c r="J94" s="291"/>
      <c r="K94" s="291"/>
      <c r="L94" s="291" t="s">
        <v>22</v>
      </c>
      <c r="M94" s="291"/>
      <c r="N94" s="291"/>
      <c r="O94" s="291"/>
    </row>
    <row r="95" spans="1:15" x14ac:dyDescent="0.3">
      <c r="A95" s="293"/>
      <c r="B95" s="295"/>
      <c r="C95" s="293"/>
      <c r="D95" s="209" t="s">
        <v>23</v>
      </c>
      <c r="E95" s="209" t="s">
        <v>24</v>
      </c>
      <c r="F95" s="209" t="s">
        <v>25</v>
      </c>
      <c r="G95" s="293"/>
      <c r="H95" s="209" t="s">
        <v>26</v>
      </c>
      <c r="I95" s="209" t="s">
        <v>27</v>
      </c>
      <c r="J95" s="209" t="s">
        <v>28</v>
      </c>
      <c r="K95" s="209" t="s">
        <v>29</v>
      </c>
      <c r="L95" s="209" t="s">
        <v>30</v>
      </c>
      <c r="M95" s="209" t="s">
        <v>31</v>
      </c>
      <c r="N95" s="209" t="s">
        <v>32</v>
      </c>
      <c r="O95" s="209" t="s">
        <v>33</v>
      </c>
    </row>
    <row r="96" spans="1:15" x14ac:dyDescent="0.3">
      <c r="A96" s="210">
        <v>1</v>
      </c>
      <c r="B96" s="272">
        <v>2</v>
      </c>
      <c r="C96" s="210">
        <v>3</v>
      </c>
      <c r="D96" s="210">
        <v>4</v>
      </c>
      <c r="E96" s="210">
        <v>5</v>
      </c>
      <c r="F96" s="210">
        <v>6</v>
      </c>
      <c r="G96" s="210">
        <v>7</v>
      </c>
      <c r="H96" s="210">
        <v>8</v>
      </c>
      <c r="I96" s="210">
        <v>9</v>
      </c>
      <c r="J96" s="210">
        <v>10</v>
      </c>
      <c r="K96" s="210">
        <v>11</v>
      </c>
      <c r="L96" s="210">
        <v>12</v>
      </c>
      <c r="M96" s="210">
        <v>13</v>
      </c>
      <c r="N96" s="210">
        <v>14</v>
      </c>
      <c r="O96" s="210">
        <v>15</v>
      </c>
    </row>
    <row r="97" spans="1:15" x14ac:dyDescent="0.3">
      <c r="A97" s="290" t="s">
        <v>34</v>
      </c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</row>
    <row r="98" spans="1:15" x14ac:dyDescent="0.3">
      <c r="A98" s="213" t="s">
        <v>480</v>
      </c>
      <c r="B98" s="273" t="s">
        <v>532</v>
      </c>
      <c r="C98" s="183">
        <v>200</v>
      </c>
      <c r="D98" s="182">
        <v>27.11</v>
      </c>
      <c r="E98" s="182">
        <v>13.42</v>
      </c>
      <c r="F98" s="182">
        <v>37.4</v>
      </c>
      <c r="G98" s="182">
        <v>385.99</v>
      </c>
      <c r="H98" s="182">
        <v>9.9999999999999992E-2</v>
      </c>
      <c r="I98" s="182">
        <v>6.83</v>
      </c>
      <c r="J98" s="184">
        <v>81.900000000000006</v>
      </c>
      <c r="K98" s="182">
        <v>0.71</v>
      </c>
      <c r="L98" s="182">
        <v>244.15</v>
      </c>
      <c r="M98" s="182">
        <v>331.15000000000003</v>
      </c>
      <c r="N98" s="182">
        <v>45.33</v>
      </c>
      <c r="O98" s="182">
        <v>1.0699999999999998</v>
      </c>
    </row>
    <row r="99" spans="1:15" x14ac:dyDescent="0.3">
      <c r="A99" s="212" t="s">
        <v>453</v>
      </c>
      <c r="B99" s="273" t="s">
        <v>35</v>
      </c>
      <c r="C99" s="183">
        <v>10</v>
      </c>
      <c r="D99" s="182">
        <v>0.08</v>
      </c>
      <c r="E99" s="182">
        <v>7.25</v>
      </c>
      <c r="F99" s="182">
        <v>0.13</v>
      </c>
      <c r="G99" s="184">
        <v>66.099999999999994</v>
      </c>
      <c r="H99" s="186"/>
      <c r="I99" s="186"/>
      <c r="J99" s="183">
        <v>45</v>
      </c>
      <c r="K99" s="184">
        <v>0.1</v>
      </c>
      <c r="L99" s="184">
        <v>2.4</v>
      </c>
      <c r="M99" s="183">
        <v>3</v>
      </c>
      <c r="N99" s="182">
        <v>0.05</v>
      </c>
      <c r="O99" s="182">
        <v>0.03</v>
      </c>
    </row>
    <row r="100" spans="1:15" x14ac:dyDescent="0.3">
      <c r="A100" s="214" t="s">
        <v>454</v>
      </c>
      <c r="B100" s="273" t="s">
        <v>517</v>
      </c>
      <c r="C100" s="183">
        <v>200</v>
      </c>
      <c r="D100" s="182">
        <v>0.26</v>
      </c>
      <c r="E100" s="182">
        <v>0.03</v>
      </c>
      <c r="F100" s="182">
        <v>11.26</v>
      </c>
      <c r="G100" s="182">
        <v>47.79</v>
      </c>
      <c r="H100" s="186"/>
      <c r="I100" s="184">
        <v>2.9</v>
      </c>
      <c r="J100" s="184">
        <v>0.5</v>
      </c>
      <c r="K100" s="182">
        <v>0.01</v>
      </c>
      <c r="L100" s="182">
        <v>8.08</v>
      </c>
      <c r="M100" s="182">
        <v>9.7799999999999994</v>
      </c>
      <c r="N100" s="182">
        <v>5.24</v>
      </c>
      <c r="O100" s="184">
        <v>0.9</v>
      </c>
    </row>
    <row r="101" spans="1:15" x14ac:dyDescent="0.3">
      <c r="A101" s="213"/>
      <c r="B101" s="273" t="s">
        <v>247</v>
      </c>
      <c r="C101" s="183">
        <v>50</v>
      </c>
      <c r="D101" s="182">
        <v>3.95</v>
      </c>
      <c r="E101" s="184">
        <v>0.5</v>
      </c>
      <c r="F101" s="182">
        <v>24.15</v>
      </c>
      <c r="G101" s="184">
        <v>117.5</v>
      </c>
      <c r="H101" s="182">
        <v>0.08</v>
      </c>
      <c r="I101" s="186"/>
      <c r="J101" s="186"/>
      <c r="K101" s="182">
        <v>0.65</v>
      </c>
      <c r="L101" s="184">
        <v>11.5</v>
      </c>
      <c r="M101" s="184">
        <v>43.5</v>
      </c>
      <c r="N101" s="184">
        <v>16.5</v>
      </c>
      <c r="O101" s="183">
        <v>1</v>
      </c>
    </row>
    <row r="102" spans="1:15" x14ac:dyDescent="0.3">
      <c r="A102" s="213" t="s">
        <v>455</v>
      </c>
      <c r="B102" s="273" t="s">
        <v>37</v>
      </c>
      <c r="C102" s="183">
        <v>150</v>
      </c>
      <c r="D102" s="184">
        <v>0.6</v>
      </c>
      <c r="E102" s="184">
        <v>0.6</v>
      </c>
      <c r="F102" s="184">
        <v>14.7</v>
      </c>
      <c r="G102" s="184">
        <v>70.5</v>
      </c>
      <c r="H102" s="182">
        <v>0.05</v>
      </c>
      <c r="I102" s="183">
        <v>15</v>
      </c>
      <c r="J102" s="184">
        <v>7.5</v>
      </c>
      <c r="K102" s="184">
        <v>0.3</v>
      </c>
      <c r="L102" s="183">
        <v>24</v>
      </c>
      <c r="M102" s="184">
        <v>16.5</v>
      </c>
      <c r="N102" s="184">
        <v>13.5</v>
      </c>
      <c r="O102" s="184">
        <v>3.3</v>
      </c>
    </row>
    <row r="103" spans="1:15" x14ac:dyDescent="0.3">
      <c r="A103" s="289" t="s">
        <v>38</v>
      </c>
      <c r="B103" s="289"/>
      <c r="C103" s="181">
        <v>610</v>
      </c>
      <c r="D103" s="182">
        <v>32</v>
      </c>
      <c r="E103" s="182">
        <v>21.8</v>
      </c>
      <c r="F103" s="182">
        <v>87.64</v>
      </c>
      <c r="G103" s="182">
        <v>687.88</v>
      </c>
      <c r="H103" s="182">
        <v>0.23</v>
      </c>
      <c r="I103" s="182">
        <v>24.73</v>
      </c>
      <c r="J103" s="184">
        <v>134.9</v>
      </c>
      <c r="K103" s="182">
        <v>1.77</v>
      </c>
      <c r="L103" s="182">
        <v>290.13</v>
      </c>
      <c r="M103" s="182">
        <v>403.93</v>
      </c>
      <c r="N103" s="182">
        <v>80.62</v>
      </c>
      <c r="O103" s="184">
        <v>6.3</v>
      </c>
    </row>
    <row r="104" spans="1:15" x14ac:dyDescent="0.3">
      <c r="A104" s="290" t="s">
        <v>11</v>
      </c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</row>
    <row r="105" spans="1:15" ht="33" x14ac:dyDescent="0.3">
      <c r="A105" s="213" t="s">
        <v>468</v>
      </c>
      <c r="B105" s="273" t="s">
        <v>374</v>
      </c>
      <c r="C105" s="183">
        <v>100</v>
      </c>
      <c r="D105" s="184">
        <v>1.18</v>
      </c>
      <c r="E105" s="182">
        <v>5.17</v>
      </c>
      <c r="F105" s="182">
        <v>4.2699999999999996</v>
      </c>
      <c r="G105" s="182">
        <v>68.650000000000006</v>
      </c>
      <c r="H105" s="182">
        <v>0.04</v>
      </c>
      <c r="I105" s="182">
        <v>45.8</v>
      </c>
      <c r="J105" s="182">
        <v>27.8</v>
      </c>
      <c r="K105" s="182">
        <v>2.3199999999999998</v>
      </c>
      <c r="L105" s="182">
        <v>48.5</v>
      </c>
      <c r="M105" s="182">
        <v>29.98</v>
      </c>
      <c r="N105" s="182">
        <v>15.73</v>
      </c>
      <c r="O105" s="182">
        <v>0.56999999999999995</v>
      </c>
    </row>
    <row r="106" spans="1:15" x14ac:dyDescent="0.3">
      <c r="A106" s="213" t="s">
        <v>482</v>
      </c>
      <c r="B106" s="273" t="s">
        <v>521</v>
      </c>
      <c r="C106" s="183">
        <v>260</v>
      </c>
      <c r="D106" s="182">
        <v>5.26</v>
      </c>
      <c r="E106" s="182">
        <v>6.73</v>
      </c>
      <c r="F106" s="182">
        <v>14.26</v>
      </c>
      <c r="G106" s="182">
        <v>139.79</v>
      </c>
      <c r="H106" s="182">
        <v>0.18</v>
      </c>
      <c r="I106" s="182">
        <v>29.45</v>
      </c>
      <c r="J106" s="182">
        <v>211.15</v>
      </c>
      <c r="K106" s="182">
        <v>2.41</v>
      </c>
      <c r="L106" s="182">
        <v>24.53</v>
      </c>
      <c r="M106" s="184">
        <v>87.9</v>
      </c>
      <c r="N106" s="182">
        <v>25.87</v>
      </c>
      <c r="O106" s="182">
        <v>1.38</v>
      </c>
    </row>
    <row r="107" spans="1:15" x14ac:dyDescent="0.3">
      <c r="A107" s="213" t="s">
        <v>483</v>
      </c>
      <c r="B107" s="273" t="s">
        <v>364</v>
      </c>
      <c r="C107" s="183">
        <v>100</v>
      </c>
      <c r="D107" s="182">
        <v>21.01</v>
      </c>
      <c r="E107" s="182">
        <v>11.86</v>
      </c>
      <c r="F107" s="183">
        <v>9</v>
      </c>
      <c r="G107" s="182">
        <v>227.46</v>
      </c>
      <c r="H107" s="182">
        <v>0.21</v>
      </c>
      <c r="I107" s="182">
        <v>1.66</v>
      </c>
      <c r="J107" s="182">
        <v>36.14</v>
      </c>
      <c r="K107" s="182">
        <v>5.15</v>
      </c>
      <c r="L107" s="182">
        <v>87.56</v>
      </c>
      <c r="M107" s="182">
        <v>296.26</v>
      </c>
      <c r="N107" s="182">
        <v>98.67</v>
      </c>
      <c r="O107" s="182">
        <v>1.35</v>
      </c>
    </row>
    <row r="108" spans="1:15" x14ac:dyDescent="0.3">
      <c r="A108" s="214" t="s">
        <v>484</v>
      </c>
      <c r="B108" s="273" t="s">
        <v>317</v>
      </c>
      <c r="C108" s="183">
        <v>180</v>
      </c>
      <c r="D108" s="182">
        <v>3.96</v>
      </c>
      <c r="E108" s="182">
        <v>7.12</v>
      </c>
      <c r="F108" s="182">
        <v>26.55</v>
      </c>
      <c r="G108" s="182">
        <v>186.58</v>
      </c>
      <c r="H108" s="184">
        <v>0.2</v>
      </c>
      <c r="I108" s="182">
        <v>31.16</v>
      </c>
      <c r="J108" s="182">
        <v>46.78</v>
      </c>
      <c r="K108" s="182">
        <v>0.26</v>
      </c>
      <c r="L108" s="182">
        <v>52.76</v>
      </c>
      <c r="M108" s="184">
        <v>117.3</v>
      </c>
      <c r="N108" s="182">
        <v>39.49</v>
      </c>
      <c r="O108" s="182">
        <v>1.44</v>
      </c>
    </row>
    <row r="109" spans="1:15" x14ac:dyDescent="0.3">
      <c r="A109" s="213" t="s">
        <v>485</v>
      </c>
      <c r="B109" s="273" t="s">
        <v>369</v>
      </c>
      <c r="C109" s="183">
        <v>200</v>
      </c>
      <c r="D109" s="182">
        <v>0.27</v>
      </c>
      <c r="E109" s="182">
        <v>0.06</v>
      </c>
      <c r="F109" s="184">
        <v>17.399999999999999</v>
      </c>
      <c r="G109" s="182">
        <v>72.75</v>
      </c>
      <c r="H109" s="182">
        <v>0.01</v>
      </c>
      <c r="I109" s="183">
        <v>18</v>
      </c>
      <c r="J109" s="184">
        <v>2.4</v>
      </c>
      <c r="K109" s="182">
        <v>0.06</v>
      </c>
      <c r="L109" s="182">
        <v>10.65</v>
      </c>
      <c r="M109" s="184">
        <v>6.9</v>
      </c>
      <c r="N109" s="184">
        <v>3.9</v>
      </c>
      <c r="O109" s="182">
        <v>0.14000000000000001</v>
      </c>
    </row>
    <row r="110" spans="1:15" x14ac:dyDescent="0.3">
      <c r="A110" s="213"/>
      <c r="B110" s="273" t="s">
        <v>125</v>
      </c>
      <c r="C110" s="183">
        <v>50</v>
      </c>
      <c r="D110" s="182">
        <v>3.95</v>
      </c>
      <c r="E110" s="184">
        <v>0.5</v>
      </c>
      <c r="F110" s="182">
        <v>24.15</v>
      </c>
      <c r="G110" s="184">
        <v>117.5</v>
      </c>
      <c r="H110" s="182">
        <v>0.08</v>
      </c>
      <c r="I110" s="186"/>
      <c r="J110" s="186"/>
      <c r="K110" s="182">
        <v>0.65</v>
      </c>
      <c r="L110" s="184">
        <v>11.5</v>
      </c>
      <c r="M110" s="184">
        <v>43.5</v>
      </c>
      <c r="N110" s="184">
        <v>16.5</v>
      </c>
      <c r="O110" s="183">
        <v>1</v>
      </c>
    </row>
    <row r="111" spans="1:15" x14ac:dyDescent="0.3">
      <c r="A111" s="213"/>
      <c r="B111" s="273" t="s">
        <v>309</v>
      </c>
      <c r="C111" s="183">
        <v>80</v>
      </c>
      <c r="D111" s="182">
        <v>4.4800000000000004</v>
      </c>
      <c r="E111" s="182">
        <v>0.88</v>
      </c>
      <c r="F111" s="182">
        <v>39.520000000000003</v>
      </c>
      <c r="G111" s="184">
        <v>158.4</v>
      </c>
      <c r="H111" s="182">
        <v>0.13</v>
      </c>
      <c r="I111" s="186"/>
      <c r="J111" s="186"/>
      <c r="K111" s="182">
        <v>1.1200000000000001</v>
      </c>
      <c r="L111" s="184">
        <v>23.2</v>
      </c>
      <c r="M111" s="183">
        <v>120</v>
      </c>
      <c r="N111" s="184">
        <v>37.6</v>
      </c>
      <c r="O111" s="182">
        <v>3.12</v>
      </c>
    </row>
    <row r="112" spans="1:15" x14ac:dyDescent="0.3">
      <c r="A112" s="289" t="s">
        <v>40</v>
      </c>
      <c r="B112" s="289"/>
      <c r="C112" s="181">
        <v>970</v>
      </c>
      <c r="D112" s="182">
        <v>40.11</v>
      </c>
      <c r="E112" s="182">
        <v>32.32</v>
      </c>
      <c r="F112" s="182">
        <v>135.15</v>
      </c>
      <c r="G112" s="182">
        <v>971.13</v>
      </c>
      <c r="H112" s="182">
        <v>0.85</v>
      </c>
      <c r="I112" s="182">
        <v>126.07</v>
      </c>
      <c r="J112" s="182">
        <v>324.27</v>
      </c>
      <c r="K112" s="182">
        <v>11.97</v>
      </c>
      <c r="L112" s="182">
        <v>258.7</v>
      </c>
      <c r="M112" s="182">
        <v>701.84</v>
      </c>
      <c r="N112" s="182">
        <v>237.76</v>
      </c>
      <c r="O112" s="182">
        <v>9</v>
      </c>
    </row>
    <row r="113" spans="1:15" x14ac:dyDescent="0.3">
      <c r="A113" s="290" t="s">
        <v>12</v>
      </c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0"/>
    </row>
    <row r="114" spans="1:15" x14ac:dyDescent="0.3">
      <c r="A114" s="214" t="s">
        <v>486</v>
      </c>
      <c r="B114" s="273" t="s">
        <v>313</v>
      </c>
      <c r="C114" s="183">
        <v>75</v>
      </c>
      <c r="D114" s="182">
        <v>10.31</v>
      </c>
      <c r="E114" s="182">
        <v>9.15</v>
      </c>
      <c r="F114" s="182">
        <v>24.19</v>
      </c>
      <c r="G114" s="182">
        <v>221.96</v>
      </c>
      <c r="H114" s="182">
        <v>7.0000000000000007E-2</v>
      </c>
      <c r="I114" s="182">
        <v>0.23</v>
      </c>
      <c r="J114" s="182">
        <v>65.33</v>
      </c>
      <c r="K114" s="182">
        <v>1.08</v>
      </c>
      <c r="L114" s="182">
        <v>182.56</v>
      </c>
      <c r="M114" s="182">
        <v>148.75</v>
      </c>
      <c r="N114" s="182">
        <v>15.47</v>
      </c>
      <c r="O114" s="182">
        <v>0.65</v>
      </c>
    </row>
    <row r="115" spans="1:15" x14ac:dyDescent="0.3">
      <c r="A115" s="214" t="s">
        <v>455</v>
      </c>
      <c r="B115" s="273" t="s">
        <v>209</v>
      </c>
      <c r="C115" s="183">
        <v>130</v>
      </c>
      <c r="D115" s="182">
        <v>1.04</v>
      </c>
      <c r="E115" s="182">
        <v>0.39</v>
      </c>
      <c r="F115" s="182">
        <v>12.48</v>
      </c>
      <c r="G115" s="184">
        <v>63.7</v>
      </c>
      <c r="H115" s="182">
        <v>0.08</v>
      </c>
      <c r="I115" s="183">
        <v>13</v>
      </c>
      <c r="J115" s="184">
        <v>22.1</v>
      </c>
      <c r="K115" s="182">
        <v>0.78</v>
      </c>
      <c r="L115" s="183">
        <v>26</v>
      </c>
      <c r="M115" s="183">
        <v>26</v>
      </c>
      <c r="N115" s="184">
        <v>11.7</v>
      </c>
      <c r="O115" s="182">
        <v>0.65</v>
      </c>
    </row>
    <row r="116" spans="1:15" x14ac:dyDescent="0.3">
      <c r="A116" s="214" t="s">
        <v>487</v>
      </c>
      <c r="B116" s="273" t="s">
        <v>520</v>
      </c>
      <c r="C116" s="183">
        <v>200</v>
      </c>
      <c r="D116" s="182">
        <v>2.94</v>
      </c>
      <c r="E116" s="182">
        <v>2.54</v>
      </c>
      <c r="F116" s="182">
        <v>15.92</v>
      </c>
      <c r="G116" s="182">
        <v>99.04</v>
      </c>
      <c r="H116" s="182">
        <v>0.04</v>
      </c>
      <c r="I116" s="184">
        <v>1.3</v>
      </c>
      <c r="J116" s="183">
        <v>22</v>
      </c>
      <c r="K116" s="184">
        <v>0.1</v>
      </c>
      <c r="L116" s="182">
        <v>120.54</v>
      </c>
      <c r="M116" s="183">
        <v>90</v>
      </c>
      <c r="N116" s="182">
        <v>14.05</v>
      </c>
      <c r="O116" s="182">
        <v>0.13</v>
      </c>
    </row>
    <row r="117" spans="1:15" x14ac:dyDescent="0.3">
      <c r="A117" s="289" t="s">
        <v>60</v>
      </c>
      <c r="B117" s="289"/>
      <c r="C117" s="181">
        <v>405</v>
      </c>
      <c r="D117" s="182">
        <v>14.29</v>
      </c>
      <c r="E117" s="182">
        <v>12.08</v>
      </c>
      <c r="F117" s="182">
        <v>52.59</v>
      </c>
      <c r="G117" s="184">
        <v>384.7</v>
      </c>
      <c r="H117" s="182">
        <v>0.19</v>
      </c>
      <c r="I117" s="182">
        <v>14.53</v>
      </c>
      <c r="J117" s="182">
        <v>109.43</v>
      </c>
      <c r="K117" s="182">
        <v>1.96</v>
      </c>
      <c r="L117" s="184">
        <v>329.1</v>
      </c>
      <c r="M117" s="182">
        <v>264.75</v>
      </c>
      <c r="N117" s="182">
        <v>41.22</v>
      </c>
      <c r="O117" s="182">
        <v>1.43</v>
      </c>
    </row>
    <row r="118" spans="1:15" x14ac:dyDescent="0.3">
      <c r="A118" s="289" t="s">
        <v>41</v>
      </c>
      <c r="B118" s="289"/>
      <c r="C118" s="185" t="s">
        <v>541</v>
      </c>
      <c r="D118" s="182">
        <v>86.4</v>
      </c>
      <c r="E118" s="182">
        <v>66.2</v>
      </c>
      <c r="F118" s="182">
        <v>275.38</v>
      </c>
      <c r="G118" s="184">
        <v>2043.71</v>
      </c>
      <c r="H118" s="182">
        <v>1.27</v>
      </c>
      <c r="I118" s="182">
        <v>165.33</v>
      </c>
      <c r="J118" s="182">
        <v>568.6</v>
      </c>
      <c r="K118" s="182">
        <v>15.7</v>
      </c>
      <c r="L118" s="182">
        <v>877.93</v>
      </c>
      <c r="M118" s="182">
        <v>1370.52</v>
      </c>
      <c r="N118" s="182">
        <v>359.6</v>
      </c>
      <c r="O118" s="182">
        <v>16.73</v>
      </c>
    </row>
    <row r="119" spans="1:15" s="205" customFormat="1" x14ac:dyDescent="0.3">
      <c r="A119" s="207" t="s">
        <v>13</v>
      </c>
      <c r="B119" s="270" t="s">
        <v>46</v>
      </c>
      <c r="C119" s="126"/>
      <c r="D119" s="126"/>
      <c r="E119" s="126"/>
      <c r="F119" s="125"/>
      <c r="G119" s="125"/>
      <c r="H119" s="208"/>
      <c r="I119" s="208"/>
      <c r="J119" s="187"/>
      <c r="K119" s="187"/>
      <c r="L119" s="187"/>
      <c r="M119" s="187"/>
      <c r="N119" s="187"/>
      <c r="O119" s="187"/>
    </row>
    <row r="120" spans="1:15" s="205" customFormat="1" x14ac:dyDescent="0.3">
      <c r="A120" s="208" t="s">
        <v>15</v>
      </c>
      <c r="B120" s="271">
        <v>1</v>
      </c>
      <c r="C120" s="127"/>
      <c r="D120" s="125"/>
      <c r="E120" s="125"/>
      <c r="F120" s="125"/>
      <c r="G120" s="125"/>
      <c r="H120" s="208"/>
      <c r="I120" s="208"/>
      <c r="J120" s="187"/>
      <c r="K120" s="187"/>
      <c r="L120" s="187"/>
      <c r="M120" s="187"/>
      <c r="N120" s="187"/>
      <c r="O120" s="187"/>
    </row>
    <row r="121" spans="1:15" s="205" customFormat="1" x14ac:dyDescent="0.3">
      <c r="A121" s="292" t="s">
        <v>16</v>
      </c>
      <c r="B121" s="294" t="s">
        <v>17</v>
      </c>
      <c r="C121" s="292" t="s">
        <v>18</v>
      </c>
      <c r="D121" s="291" t="s">
        <v>19</v>
      </c>
      <c r="E121" s="291"/>
      <c r="F121" s="291"/>
      <c r="G121" s="292" t="s">
        <v>20</v>
      </c>
      <c r="H121" s="291" t="s">
        <v>21</v>
      </c>
      <c r="I121" s="291"/>
      <c r="J121" s="291"/>
      <c r="K121" s="291"/>
      <c r="L121" s="291" t="s">
        <v>22</v>
      </c>
      <c r="M121" s="291"/>
      <c r="N121" s="291"/>
      <c r="O121" s="291"/>
    </row>
    <row r="122" spans="1:15" s="205" customFormat="1" x14ac:dyDescent="0.3">
      <c r="A122" s="293"/>
      <c r="B122" s="295"/>
      <c r="C122" s="293"/>
      <c r="D122" s="209" t="s">
        <v>23</v>
      </c>
      <c r="E122" s="209" t="s">
        <v>24</v>
      </c>
      <c r="F122" s="209" t="s">
        <v>25</v>
      </c>
      <c r="G122" s="293"/>
      <c r="H122" s="209" t="s">
        <v>26</v>
      </c>
      <c r="I122" s="209" t="s">
        <v>27</v>
      </c>
      <c r="J122" s="209" t="s">
        <v>28</v>
      </c>
      <c r="K122" s="209" t="s">
        <v>29</v>
      </c>
      <c r="L122" s="209" t="s">
        <v>30</v>
      </c>
      <c r="M122" s="209" t="s">
        <v>31</v>
      </c>
      <c r="N122" s="209" t="s">
        <v>32</v>
      </c>
      <c r="O122" s="209" t="s">
        <v>33</v>
      </c>
    </row>
    <row r="123" spans="1:15" ht="16.5" customHeight="1" x14ac:dyDescent="0.3">
      <c r="A123" s="210">
        <v>1</v>
      </c>
      <c r="B123" s="272">
        <v>2</v>
      </c>
      <c r="C123" s="210">
        <v>3</v>
      </c>
      <c r="D123" s="210">
        <v>4</v>
      </c>
      <c r="E123" s="210">
        <v>5</v>
      </c>
      <c r="F123" s="210">
        <v>6</v>
      </c>
      <c r="G123" s="210">
        <v>7</v>
      </c>
      <c r="H123" s="210">
        <v>8</v>
      </c>
      <c r="I123" s="210">
        <v>9</v>
      </c>
      <c r="J123" s="210">
        <v>10</v>
      </c>
      <c r="K123" s="210">
        <v>11</v>
      </c>
      <c r="L123" s="210">
        <v>12</v>
      </c>
      <c r="M123" s="210">
        <v>13</v>
      </c>
      <c r="N123" s="210">
        <v>14</v>
      </c>
      <c r="O123" s="210">
        <v>15</v>
      </c>
    </row>
    <row r="124" spans="1:15" x14ac:dyDescent="0.3">
      <c r="A124" s="290" t="s">
        <v>34</v>
      </c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290"/>
    </row>
    <row r="125" spans="1:15" ht="33" x14ac:dyDescent="0.3">
      <c r="A125" s="213" t="s">
        <v>463</v>
      </c>
      <c r="B125" s="273" t="s">
        <v>406</v>
      </c>
      <c r="C125" s="183">
        <v>200</v>
      </c>
      <c r="D125" s="182">
        <v>7.63</v>
      </c>
      <c r="E125" s="182">
        <v>6.84</v>
      </c>
      <c r="F125" s="182">
        <v>35.44</v>
      </c>
      <c r="G125" s="182">
        <v>234.34</v>
      </c>
      <c r="H125" s="182">
        <v>0.23</v>
      </c>
      <c r="I125" s="182">
        <v>1.04</v>
      </c>
      <c r="J125" s="184">
        <v>31.1</v>
      </c>
      <c r="K125" s="182">
        <v>0.57999999999999996</v>
      </c>
      <c r="L125" s="182">
        <v>120.33</v>
      </c>
      <c r="M125" s="182">
        <v>214.17</v>
      </c>
      <c r="N125" s="182">
        <v>23.75</v>
      </c>
      <c r="O125" s="182">
        <v>1.66</v>
      </c>
    </row>
    <row r="126" spans="1:15" x14ac:dyDescent="0.3">
      <c r="A126" s="214" t="s">
        <v>464</v>
      </c>
      <c r="B126" s="273" t="s">
        <v>336</v>
      </c>
      <c r="C126" s="183">
        <v>15</v>
      </c>
      <c r="D126" s="182">
        <v>0.11</v>
      </c>
      <c r="E126" s="182">
        <v>0.03</v>
      </c>
      <c r="F126" s="182">
        <v>3.48</v>
      </c>
      <c r="G126" s="182">
        <v>15.26</v>
      </c>
      <c r="H126" s="186"/>
      <c r="I126" s="184">
        <v>2.1</v>
      </c>
      <c r="J126" s="186"/>
      <c r="K126" s="182">
        <v>0.04</v>
      </c>
      <c r="L126" s="182">
        <v>5.24</v>
      </c>
      <c r="M126" s="184">
        <v>4.2</v>
      </c>
      <c r="N126" s="182">
        <v>3.64</v>
      </c>
      <c r="O126" s="182">
        <v>0.08</v>
      </c>
    </row>
    <row r="127" spans="1:15" x14ac:dyDescent="0.3">
      <c r="A127" s="212" t="s">
        <v>453</v>
      </c>
      <c r="B127" s="273" t="s">
        <v>35</v>
      </c>
      <c r="C127" s="183">
        <v>10</v>
      </c>
      <c r="D127" s="182">
        <v>0.08</v>
      </c>
      <c r="E127" s="182">
        <v>7.25</v>
      </c>
      <c r="F127" s="182">
        <v>0.13</v>
      </c>
      <c r="G127" s="184">
        <v>66.099999999999994</v>
      </c>
      <c r="H127" s="186"/>
      <c r="I127" s="186"/>
      <c r="J127" s="183">
        <v>45</v>
      </c>
      <c r="K127" s="184">
        <v>0.1</v>
      </c>
      <c r="L127" s="184">
        <v>2.4</v>
      </c>
      <c r="M127" s="183">
        <v>3</v>
      </c>
      <c r="N127" s="182">
        <v>0.05</v>
      </c>
      <c r="O127" s="182">
        <v>0.03</v>
      </c>
    </row>
    <row r="128" spans="1:15" x14ac:dyDescent="0.3">
      <c r="A128" s="213" t="s">
        <v>465</v>
      </c>
      <c r="B128" s="273" t="s">
        <v>36</v>
      </c>
      <c r="C128" s="183">
        <v>15</v>
      </c>
      <c r="D128" s="182">
        <v>3.48</v>
      </c>
      <c r="E128" s="182">
        <v>4.43</v>
      </c>
      <c r="F128" s="186"/>
      <c r="G128" s="184">
        <v>54.6</v>
      </c>
      <c r="H128" s="182">
        <v>0.01</v>
      </c>
      <c r="I128" s="182">
        <v>0.11</v>
      </c>
      <c r="J128" s="184">
        <v>43.2</v>
      </c>
      <c r="K128" s="182">
        <v>0.08</v>
      </c>
      <c r="L128" s="183">
        <v>132</v>
      </c>
      <c r="M128" s="183">
        <v>75</v>
      </c>
      <c r="N128" s="182">
        <v>5.25</v>
      </c>
      <c r="O128" s="182">
        <v>0.15</v>
      </c>
    </row>
    <row r="129" spans="1:15" x14ac:dyDescent="0.3">
      <c r="A129" s="214" t="s">
        <v>466</v>
      </c>
      <c r="B129" s="273" t="s">
        <v>62</v>
      </c>
      <c r="C129" s="183">
        <v>40</v>
      </c>
      <c r="D129" s="182">
        <v>5.08</v>
      </c>
      <c r="E129" s="184">
        <v>4.5999999999999996</v>
      </c>
      <c r="F129" s="182">
        <v>0.28000000000000003</v>
      </c>
      <c r="G129" s="184">
        <v>62.8</v>
      </c>
      <c r="H129" s="182">
        <v>0.03</v>
      </c>
      <c r="I129" s="186"/>
      <c r="J129" s="183">
        <v>104</v>
      </c>
      <c r="K129" s="182">
        <v>0.24</v>
      </c>
      <c r="L129" s="183">
        <v>22</v>
      </c>
      <c r="M129" s="184">
        <v>76.8</v>
      </c>
      <c r="N129" s="184">
        <v>4.8</v>
      </c>
      <c r="O129" s="183">
        <v>1</v>
      </c>
    </row>
    <row r="130" spans="1:15" x14ac:dyDescent="0.3">
      <c r="A130" s="214" t="s">
        <v>462</v>
      </c>
      <c r="B130" s="273" t="s">
        <v>519</v>
      </c>
      <c r="C130" s="183">
        <v>200</v>
      </c>
      <c r="D130" s="182">
        <v>3.58</v>
      </c>
      <c r="E130" s="182">
        <v>2.85</v>
      </c>
      <c r="F130" s="182">
        <v>15.71</v>
      </c>
      <c r="G130" s="182">
        <v>104.05</v>
      </c>
      <c r="H130" s="182">
        <v>0.04</v>
      </c>
      <c r="I130" s="182">
        <v>1.17</v>
      </c>
      <c r="J130" s="182">
        <v>19.920000000000002</v>
      </c>
      <c r="K130" s="184">
        <v>0.1</v>
      </c>
      <c r="L130" s="182">
        <v>113.45</v>
      </c>
      <c r="M130" s="184">
        <v>107.2</v>
      </c>
      <c r="N130" s="184">
        <v>29.6</v>
      </c>
      <c r="O130" s="183">
        <v>1</v>
      </c>
    </row>
    <row r="131" spans="1:15" x14ac:dyDescent="0.3">
      <c r="A131" s="213"/>
      <c r="B131" s="273" t="s">
        <v>247</v>
      </c>
      <c r="C131" s="183">
        <v>50</v>
      </c>
      <c r="D131" s="182">
        <v>3.95</v>
      </c>
      <c r="E131" s="184">
        <v>0.5</v>
      </c>
      <c r="F131" s="182">
        <v>24.15</v>
      </c>
      <c r="G131" s="184">
        <v>117.5</v>
      </c>
      <c r="H131" s="182">
        <v>0.08</v>
      </c>
      <c r="I131" s="186"/>
      <c r="J131" s="186"/>
      <c r="K131" s="182">
        <v>0.65</v>
      </c>
      <c r="L131" s="184">
        <v>11.5</v>
      </c>
      <c r="M131" s="184">
        <v>43.5</v>
      </c>
      <c r="N131" s="184">
        <v>16.5</v>
      </c>
      <c r="O131" s="183">
        <v>1</v>
      </c>
    </row>
    <row r="132" spans="1:15" x14ac:dyDescent="0.3">
      <c r="A132" s="213" t="s">
        <v>488</v>
      </c>
      <c r="B132" s="273" t="s">
        <v>37</v>
      </c>
      <c r="C132" s="183">
        <v>150</v>
      </c>
      <c r="D132" s="184">
        <v>0.6</v>
      </c>
      <c r="E132" s="184">
        <v>0.6</v>
      </c>
      <c r="F132" s="184">
        <v>14.7</v>
      </c>
      <c r="G132" s="184">
        <v>70.5</v>
      </c>
      <c r="H132" s="182">
        <v>0.05</v>
      </c>
      <c r="I132" s="183">
        <v>15</v>
      </c>
      <c r="J132" s="184">
        <v>7.5</v>
      </c>
      <c r="K132" s="184">
        <v>0.3</v>
      </c>
      <c r="L132" s="183">
        <v>24</v>
      </c>
      <c r="M132" s="184">
        <v>16.5</v>
      </c>
      <c r="N132" s="184">
        <v>13.5</v>
      </c>
      <c r="O132" s="184">
        <v>3.3</v>
      </c>
    </row>
    <row r="133" spans="1:15" x14ac:dyDescent="0.3">
      <c r="A133" s="289" t="s">
        <v>38</v>
      </c>
      <c r="B133" s="289"/>
      <c r="C133" s="181">
        <v>680</v>
      </c>
      <c r="D133" s="182">
        <v>24.51</v>
      </c>
      <c r="E133" s="182">
        <v>27.1</v>
      </c>
      <c r="F133" s="182">
        <v>93.89</v>
      </c>
      <c r="G133" s="182">
        <v>725.15</v>
      </c>
      <c r="H133" s="182">
        <v>0.44</v>
      </c>
      <c r="I133" s="182">
        <v>19.420000000000002</v>
      </c>
      <c r="J133" s="182">
        <v>250.72</v>
      </c>
      <c r="K133" s="182">
        <v>2.09</v>
      </c>
      <c r="L133" s="182">
        <v>430.92</v>
      </c>
      <c r="M133" s="182">
        <v>540.37</v>
      </c>
      <c r="N133" s="182">
        <v>97.09</v>
      </c>
      <c r="O133" s="182">
        <v>8.2200000000000006</v>
      </c>
    </row>
    <row r="134" spans="1:15" x14ac:dyDescent="0.3">
      <c r="A134" s="290" t="s">
        <v>11</v>
      </c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</row>
    <row r="135" spans="1:15" x14ac:dyDescent="0.3">
      <c r="A135" s="214" t="s">
        <v>489</v>
      </c>
      <c r="B135" s="273" t="s">
        <v>360</v>
      </c>
      <c r="C135" s="183">
        <v>100</v>
      </c>
      <c r="D135" s="182">
        <v>0.98</v>
      </c>
      <c r="E135" s="182">
        <v>5.14</v>
      </c>
      <c r="F135" s="182">
        <v>2.0699999999999998</v>
      </c>
      <c r="G135" s="182">
        <v>57.95</v>
      </c>
      <c r="H135" s="182">
        <v>0.02</v>
      </c>
      <c r="I135" s="184">
        <v>5.3</v>
      </c>
      <c r="J135" s="184">
        <v>5.3</v>
      </c>
      <c r="K135" s="182">
        <v>2.25</v>
      </c>
      <c r="L135" s="182">
        <v>10.11</v>
      </c>
      <c r="M135" s="182">
        <v>16.23</v>
      </c>
      <c r="N135" s="182">
        <v>7.49</v>
      </c>
      <c r="O135" s="182">
        <v>0.27</v>
      </c>
    </row>
    <row r="136" spans="1:15" ht="33" x14ac:dyDescent="0.3">
      <c r="A136" s="213" t="s">
        <v>490</v>
      </c>
      <c r="B136" s="273" t="s">
        <v>533</v>
      </c>
      <c r="C136" s="183">
        <v>270</v>
      </c>
      <c r="D136" s="184">
        <v>4.7</v>
      </c>
      <c r="E136" s="182">
        <v>6.88</v>
      </c>
      <c r="F136" s="182">
        <v>9.85</v>
      </c>
      <c r="G136" s="182">
        <v>120.22</v>
      </c>
      <c r="H136" s="182">
        <v>7.0000000000000007E-2</v>
      </c>
      <c r="I136" s="182">
        <v>20.54</v>
      </c>
      <c r="J136" s="184">
        <v>223.5</v>
      </c>
      <c r="K136" s="182">
        <v>1.97</v>
      </c>
      <c r="L136" s="182">
        <v>47.61</v>
      </c>
      <c r="M136" s="182">
        <v>78.92</v>
      </c>
      <c r="N136" s="182">
        <v>27.14</v>
      </c>
      <c r="O136" s="182">
        <v>1.21</v>
      </c>
    </row>
    <row r="137" spans="1:15" x14ac:dyDescent="0.3">
      <c r="A137" s="213" t="s">
        <v>491</v>
      </c>
      <c r="B137" s="273" t="s">
        <v>407</v>
      </c>
      <c r="C137" s="183">
        <v>280</v>
      </c>
      <c r="D137" s="182">
        <v>27.23</v>
      </c>
      <c r="E137" s="182">
        <v>23.29</v>
      </c>
      <c r="F137" s="182">
        <v>75.89</v>
      </c>
      <c r="G137" s="182">
        <v>621.37</v>
      </c>
      <c r="H137" s="182">
        <v>0.25</v>
      </c>
      <c r="I137" s="184">
        <v>2.9</v>
      </c>
      <c r="J137" s="184">
        <v>42.6</v>
      </c>
      <c r="K137" s="182">
        <v>2.2400000000000002</v>
      </c>
      <c r="L137" s="182">
        <v>43.67</v>
      </c>
      <c r="M137" s="182">
        <v>275.83999999999997</v>
      </c>
      <c r="N137" s="182">
        <v>44.29</v>
      </c>
      <c r="O137" s="182">
        <v>2.85</v>
      </c>
    </row>
    <row r="138" spans="1:15" x14ac:dyDescent="0.3">
      <c r="A138" s="213" t="s">
        <v>460</v>
      </c>
      <c r="B138" s="273" t="s">
        <v>514</v>
      </c>
      <c r="C138" s="183">
        <v>200</v>
      </c>
      <c r="D138" s="182">
        <v>0.14000000000000001</v>
      </c>
      <c r="E138" s="184">
        <v>0.1</v>
      </c>
      <c r="F138" s="182">
        <v>12.62</v>
      </c>
      <c r="G138" s="182">
        <v>53.09</v>
      </c>
      <c r="H138" s="186"/>
      <c r="I138" s="183">
        <v>3</v>
      </c>
      <c r="J138" s="184">
        <v>1.6</v>
      </c>
      <c r="K138" s="184">
        <v>0.2</v>
      </c>
      <c r="L138" s="182">
        <v>5.33</v>
      </c>
      <c r="M138" s="184">
        <v>3.2</v>
      </c>
      <c r="N138" s="184">
        <v>1.4</v>
      </c>
      <c r="O138" s="182">
        <v>0.11</v>
      </c>
    </row>
    <row r="139" spans="1:15" x14ac:dyDescent="0.3">
      <c r="A139" s="213"/>
      <c r="B139" s="273" t="s">
        <v>125</v>
      </c>
      <c r="C139" s="183">
        <v>50</v>
      </c>
      <c r="D139" s="182">
        <v>3.95</v>
      </c>
      <c r="E139" s="184">
        <v>0.5</v>
      </c>
      <c r="F139" s="182">
        <v>24.15</v>
      </c>
      <c r="G139" s="184">
        <v>117.5</v>
      </c>
      <c r="H139" s="182">
        <v>0.08</v>
      </c>
      <c r="I139" s="186"/>
      <c r="J139" s="186"/>
      <c r="K139" s="182">
        <v>0.65</v>
      </c>
      <c r="L139" s="184">
        <v>11.5</v>
      </c>
      <c r="M139" s="184">
        <v>43.5</v>
      </c>
      <c r="N139" s="184">
        <v>16.5</v>
      </c>
      <c r="O139" s="183">
        <v>1</v>
      </c>
    </row>
    <row r="140" spans="1:15" x14ac:dyDescent="0.3">
      <c r="A140" s="213"/>
      <c r="B140" s="273" t="s">
        <v>309</v>
      </c>
      <c r="C140" s="183">
        <v>80</v>
      </c>
      <c r="D140" s="182">
        <v>4.4800000000000004</v>
      </c>
      <c r="E140" s="182">
        <v>0.88</v>
      </c>
      <c r="F140" s="182">
        <v>39.520000000000003</v>
      </c>
      <c r="G140" s="184">
        <v>158.4</v>
      </c>
      <c r="H140" s="182">
        <v>0.13</v>
      </c>
      <c r="I140" s="186"/>
      <c r="J140" s="186"/>
      <c r="K140" s="182">
        <v>1.1200000000000001</v>
      </c>
      <c r="L140" s="184">
        <v>23.2</v>
      </c>
      <c r="M140" s="183">
        <v>120</v>
      </c>
      <c r="N140" s="184">
        <v>37.6</v>
      </c>
      <c r="O140" s="182">
        <v>3.12</v>
      </c>
    </row>
    <row r="141" spans="1:15" x14ac:dyDescent="0.3">
      <c r="A141" s="289" t="s">
        <v>40</v>
      </c>
      <c r="B141" s="289"/>
      <c r="C141" s="181">
        <v>980</v>
      </c>
      <c r="D141" s="182">
        <v>41.48</v>
      </c>
      <c r="E141" s="182">
        <v>36.79</v>
      </c>
      <c r="F141" s="182">
        <v>164.1</v>
      </c>
      <c r="G141" s="182">
        <v>1128.53</v>
      </c>
      <c r="H141" s="182">
        <v>0.55000000000000004</v>
      </c>
      <c r="I141" s="182">
        <v>31.74</v>
      </c>
      <c r="J141" s="183">
        <v>273</v>
      </c>
      <c r="K141" s="182">
        <v>8.43</v>
      </c>
      <c r="L141" s="182">
        <v>141.41999999999999</v>
      </c>
      <c r="M141" s="182">
        <v>537.69000000000005</v>
      </c>
      <c r="N141" s="182">
        <v>134.41999999999999</v>
      </c>
      <c r="O141" s="182">
        <v>8.56</v>
      </c>
    </row>
    <row r="142" spans="1:15" x14ac:dyDescent="0.3">
      <c r="A142" s="290" t="s">
        <v>12</v>
      </c>
      <c r="B142" s="290"/>
      <c r="C142" s="290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</row>
    <row r="143" spans="1:15" x14ac:dyDescent="0.3">
      <c r="A143" s="213" t="s">
        <v>461</v>
      </c>
      <c r="B143" s="273" t="s">
        <v>513</v>
      </c>
      <c r="C143" s="183">
        <v>70</v>
      </c>
      <c r="D143" s="182">
        <v>5.31</v>
      </c>
      <c r="E143" s="182">
        <v>6.05</v>
      </c>
      <c r="F143" s="182">
        <v>29.09</v>
      </c>
      <c r="G143" s="182">
        <v>192.37</v>
      </c>
      <c r="H143" s="182">
        <v>7.0000000000000007E-2</v>
      </c>
      <c r="I143" s="182">
        <v>0.78</v>
      </c>
      <c r="J143" s="184">
        <v>28.8</v>
      </c>
      <c r="K143" s="182">
        <v>2.04</v>
      </c>
      <c r="L143" s="182">
        <v>80.78</v>
      </c>
      <c r="M143" s="184">
        <v>88.1</v>
      </c>
      <c r="N143" s="182">
        <v>13.32</v>
      </c>
      <c r="O143" s="182">
        <v>0.53</v>
      </c>
    </row>
    <row r="144" spans="1:15" x14ac:dyDescent="0.3">
      <c r="A144" s="213" t="s">
        <v>455</v>
      </c>
      <c r="B144" s="273" t="s">
        <v>47</v>
      </c>
      <c r="C144" s="183">
        <v>150</v>
      </c>
      <c r="D144" s="184">
        <v>0.9</v>
      </c>
      <c r="E144" s="184">
        <v>0.9</v>
      </c>
      <c r="F144" s="184">
        <v>23.1</v>
      </c>
      <c r="G144" s="183">
        <v>108</v>
      </c>
      <c r="H144" s="182">
        <v>0.08</v>
      </c>
      <c r="I144" s="183">
        <v>9</v>
      </c>
      <c r="J144" s="184">
        <v>7.5</v>
      </c>
      <c r="K144" s="184">
        <v>0.6</v>
      </c>
      <c r="L144" s="183">
        <v>45</v>
      </c>
      <c r="M144" s="183">
        <v>33</v>
      </c>
      <c r="N144" s="184">
        <v>25.5</v>
      </c>
      <c r="O144" s="184">
        <v>0.9</v>
      </c>
    </row>
    <row r="145" spans="1:15" x14ac:dyDescent="0.3">
      <c r="A145" s="213"/>
      <c r="B145" s="273" t="s">
        <v>114</v>
      </c>
      <c r="C145" s="183">
        <v>200</v>
      </c>
      <c r="D145" s="183">
        <v>6</v>
      </c>
      <c r="E145" s="183">
        <v>5</v>
      </c>
      <c r="F145" s="184">
        <v>8.4</v>
      </c>
      <c r="G145" s="183">
        <v>102</v>
      </c>
      <c r="H145" s="182">
        <v>0.04</v>
      </c>
      <c r="I145" s="186"/>
      <c r="J145" s="186"/>
      <c r="K145" s="186"/>
      <c r="L145" s="183">
        <v>248</v>
      </c>
      <c r="M145" s="183">
        <v>184</v>
      </c>
      <c r="N145" s="183">
        <v>28</v>
      </c>
      <c r="O145" s="184">
        <v>0.2</v>
      </c>
    </row>
    <row r="146" spans="1:15" x14ac:dyDescent="0.3">
      <c r="A146" s="289" t="s">
        <v>60</v>
      </c>
      <c r="B146" s="289"/>
      <c r="C146" s="181">
        <v>420</v>
      </c>
      <c r="D146" s="182">
        <v>12.21</v>
      </c>
      <c r="E146" s="182">
        <v>11.95</v>
      </c>
      <c r="F146" s="182">
        <v>60.59</v>
      </c>
      <c r="G146" s="182">
        <v>402.37</v>
      </c>
      <c r="H146" s="182">
        <v>0.19</v>
      </c>
      <c r="I146" s="182">
        <v>9.7799999999999994</v>
      </c>
      <c r="J146" s="184">
        <v>36.299999999999997</v>
      </c>
      <c r="K146" s="182">
        <v>2.64</v>
      </c>
      <c r="L146" s="182">
        <v>373.78</v>
      </c>
      <c r="M146" s="184">
        <v>305.10000000000002</v>
      </c>
      <c r="N146" s="182">
        <v>66.819999999999993</v>
      </c>
      <c r="O146" s="182">
        <v>1.63</v>
      </c>
    </row>
    <row r="147" spans="1:15" s="205" customFormat="1" x14ac:dyDescent="0.3">
      <c r="A147" s="289" t="s">
        <v>41</v>
      </c>
      <c r="B147" s="289"/>
      <c r="C147" s="185">
        <v>2080</v>
      </c>
      <c r="D147" s="182">
        <v>78.2</v>
      </c>
      <c r="E147" s="182">
        <v>75.84</v>
      </c>
      <c r="F147" s="182">
        <v>318.58</v>
      </c>
      <c r="G147" s="182">
        <v>2256.0500000000002</v>
      </c>
      <c r="H147" s="182">
        <v>1.18</v>
      </c>
      <c r="I147" s="182">
        <v>60.94</v>
      </c>
      <c r="J147" s="182">
        <v>560.02</v>
      </c>
      <c r="K147" s="182">
        <v>13.16</v>
      </c>
      <c r="L147" s="182">
        <v>946.12</v>
      </c>
      <c r="M147" s="182">
        <v>1383.16</v>
      </c>
      <c r="N147" s="182">
        <v>298.33</v>
      </c>
      <c r="O147" s="182">
        <v>18.41</v>
      </c>
    </row>
    <row r="148" spans="1:15" s="205" customFormat="1" x14ac:dyDescent="0.3">
      <c r="A148" s="207" t="s">
        <v>13</v>
      </c>
      <c r="B148" s="270" t="s">
        <v>14</v>
      </c>
      <c r="C148" s="126"/>
      <c r="D148" s="126"/>
      <c r="E148" s="126"/>
      <c r="F148" s="125"/>
      <c r="G148" s="125"/>
      <c r="H148" s="208"/>
      <c r="I148" s="208"/>
      <c r="J148" s="187"/>
      <c r="K148" s="187"/>
      <c r="L148" s="187"/>
      <c r="M148" s="187"/>
      <c r="N148" s="187"/>
      <c r="O148" s="187"/>
    </row>
    <row r="149" spans="1:15" s="205" customFormat="1" x14ac:dyDescent="0.3">
      <c r="A149" s="208" t="s">
        <v>15</v>
      </c>
      <c r="B149" s="271">
        <v>2</v>
      </c>
      <c r="C149" s="127"/>
      <c r="D149" s="125"/>
      <c r="E149" s="125"/>
      <c r="F149" s="125"/>
      <c r="G149" s="125"/>
      <c r="H149" s="208"/>
      <c r="I149" s="208"/>
      <c r="J149" s="187"/>
      <c r="K149" s="187"/>
      <c r="L149" s="187"/>
      <c r="M149" s="187"/>
      <c r="N149" s="187"/>
      <c r="O149" s="187"/>
    </row>
    <row r="150" spans="1:15" s="205" customFormat="1" x14ac:dyDescent="0.3">
      <c r="A150" s="292" t="s">
        <v>16</v>
      </c>
      <c r="B150" s="294" t="s">
        <v>17</v>
      </c>
      <c r="C150" s="292" t="s">
        <v>18</v>
      </c>
      <c r="D150" s="291" t="s">
        <v>19</v>
      </c>
      <c r="E150" s="291"/>
      <c r="F150" s="291"/>
      <c r="G150" s="292" t="s">
        <v>20</v>
      </c>
      <c r="H150" s="291" t="s">
        <v>21</v>
      </c>
      <c r="I150" s="291"/>
      <c r="J150" s="291"/>
      <c r="K150" s="291"/>
      <c r="L150" s="291" t="s">
        <v>22</v>
      </c>
      <c r="M150" s="291"/>
      <c r="N150" s="291"/>
      <c r="O150" s="291"/>
    </row>
    <row r="151" spans="1:15" ht="16.5" customHeight="1" x14ac:dyDescent="0.3">
      <c r="A151" s="293"/>
      <c r="B151" s="295"/>
      <c r="C151" s="293"/>
      <c r="D151" s="209" t="s">
        <v>23</v>
      </c>
      <c r="E151" s="209" t="s">
        <v>24</v>
      </c>
      <c r="F151" s="209" t="s">
        <v>25</v>
      </c>
      <c r="G151" s="293"/>
      <c r="H151" s="209" t="s">
        <v>26</v>
      </c>
      <c r="I151" s="209" t="s">
        <v>27</v>
      </c>
      <c r="J151" s="209" t="s">
        <v>28</v>
      </c>
      <c r="K151" s="209" t="s">
        <v>29</v>
      </c>
      <c r="L151" s="209" t="s">
        <v>30</v>
      </c>
      <c r="M151" s="209" t="s">
        <v>31</v>
      </c>
      <c r="N151" s="209" t="s">
        <v>32</v>
      </c>
      <c r="O151" s="209" t="s">
        <v>33</v>
      </c>
    </row>
    <row r="152" spans="1:15" x14ac:dyDescent="0.3">
      <c r="A152" s="210">
        <v>1</v>
      </c>
      <c r="B152" s="272">
        <v>2</v>
      </c>
      <c r="C152" s="210">
        <v>3</v>
      </c>
      <c r="D152" s="210">
        <v>4</v>
      </c>
      <c r="E152" s="210">
        <v>5</v>
      </c>
      <c r="F152" s="210">
        <v>6</v>
      </c>
      <c r="G152" s="210">
        <v>7</v>
      </c>
      <c r="H152" s="210">
        <v>8</v>
      </c>
      <c r="I152" s="210">
        <v>9</v>
      </c>
      <c r="J152" s="210">
        <v>10</v>
      </c>
      <c r="K152" s="210">
        <v>11</v>
      </c>
      <c r="L152" s="210">
        <v>12</v>
      </c>
      <c r="M152" s="210">
        <v>13</v>
      </c>
      <c r="N152" s="210">
        <v>14</v>
      </c>
      <c r="O152" s="210">
        <v>15</v>
      </c>
    </row>
    <row r="153" spans="1:15" x14ac:dyDescent="0.3">
      <c r="A153" s="290" t="s">
        <v>34</v>
      </c>
      <c r="B153" s="290"/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</row>
    <row r="154" spans="1:15" ht="33" x14ac:dyDescent="0.3">
      <c r="A154" s="213" t="s">
        <v>492</v>
      </c>
      <c r="B154" s="273" t="s">
        <v>534</v>
      </c>
      <c r="C154" s="183">
        <v>180</v>
      </c>
      <c r="D154" s="182">
        <v>28.68</v>
      </c>
      <c r="E154" s="182">
        <v>17.350000000000001</v>
      </c>
      <c r="F154" s="182">
        <v>37.86</v>
      </c>
      <c r="G154" s="182">
        <v>428.34999999999997</v>
      </c>
      <c r="H154" s="182">
        <v>9.9999999999999992E-2</v>
      </c>
      <c r="I154" s="182">
        <v>0.82000000000000006</v>
      </c>
      <c r="J154" s="182">
        <v>116.42</v>
      </c>
      <c r="K154" s="182">
        <v>0.65</v>
      </c>
      <c r="L154" s="182">
        <v>277.02</v>
      </c>
      <c r="M154" s="182">
        <v>377.47</v>
      </c>
      <c r="N154" s="182">
        <v>53.460000000000008</v>
      </c>
      <c r="O154" s="182">
        <v>1.72</v>
      </c>
    </row>
    <row r="155" spans="1:15" x14ac:dyDescent="0.3">
      <c r="A155" s="212" t="s">
        <v>453</v>
      </c>
      <c r="B155" s="273" t="s">
        <v>35</v>
      </c>
      <c r="C155" s="183">
        <v>10</v>
      </c>
      <c r="D155" s="182">
        <v>0.08</v>
      </c>
      <c r="E155" s="182">
        <v>7.25</v>
      </c>
      <c r="F155" s="182">
        <v>0.13</v>
      </c>
      <c r="G155" s="184">
        <v>66.099999999999994</v>
      </c>
      <c r="H155" s="186"/>
      <c r="I155" s="186"/>
      <c r="J155" s="183">
        <v>45</v>
      </c>
      <c r="K155" s="184">
        <v>0.1</v>
      </c>
      <c r="L155" s="184">
        <v>2.4</v>
      </c>
      <c r="M155" s="183">
        <v>3</v>
      </c>
      <c r="N155" s="182">
        <v>0.05</v>
      </c>
      <c r="O155" s="182">
        <v>0.03</v>
      </c>
    </row>
    <row r="156" spans="1:15" x14ac:dyDescent="0.3">
      <c r="A156" s="213" t="s">
        <v>475</v>
      </c>
      <c r="B156" s="273" t="s">
        <v>528</v>
      </c>
      <c r="C156" s="183">
        <v>200</v>
      </c>
      <c r="D156" s="182">
        <v>0.25</v>
      </c>
      <c r="E156" s="182">
        <v>0.06</v>
      </c>
      <c r="F156" s="182">
        <v>11.62</v>
      </c>
      <c r="G156" s="182">
        <v>48.63</v>
      </c>
      <c r="H156" s="186"/>
      <c r="I156" s="182">
        <v>1.1499999999999999</v>
      </c>
      <c r="J156" s="182">
        <v>1.06</v>
      </c>
      <c r="K156" s="182">
        <v>7.0000000000000007E-2</v>
      </c>
      <c r="L156" s="182">
        <v>7.03</v>
      </c>
      <c r="M156" s="182">
        <v>9.36</v>
      </c>
      <c r="N156" s="182">
        <v>4.8899999999999997</v>
      </c>
      <c r="O156" s="182">
        <v>0.88</v>
      </c>
    </row>
    <row r="157" spans="1:15" x14ac:dyDescent="0.3">
      <c r="A157" s="213"/>
      <c r="B157" s="273" t="s">
        <v>247</v>
      </c>
      <c r="C157" s="183">
        <v>50</v>
      </c>
      <c r="D157" s="182">
        <v>3.95</v>
      </c>
      <c r="E157" s="184">
        <v>0.5</v>
      </c>
      <c r="F157" s="182">
        <v>24.15</v>
      </c>
      <c r="G157" s="184">
        <v>117.5</v>
      </c>
      <c r="H157" s="182">
        <v>0.08</v>
      </c>
      <c r="I157" s="186"/>
      <c r="J157" s="186"/>
      <c r="K157" s="182">
        <v>0.65</v>
      </c>
      <c r="L157" s="184">
        <v>11.5</v>
      </c>
      <c r="M157" s="184">
        <v>43.5</v>
      </c>
      <c r="N157" s="184">
        <v>16.5</v>
      </c>
      <c r="O157" s="183">
        <v>1</v>
      </c>
    </row>
    <row r="158" spans="1:15" x14ac:dyDescent="0.3">
      <c r="A158" s="213" t="s">
        <v>455</v>
      </c>
      <c r="B158" s="273" t="s">
        <v>37</v>
      </c>
      <c r="C158" s="183">
        <v>150</v>
      </c>
      <c r="D158" s="184">
        <v>0.6</v>
      </c>
      <c r="E158" s="184">
        <v>0.6</v>
      </c>
      <c r="F158" s="184">
        <v>14.7</v>
      </c>
      <c r="G158" s="184">
        <v>70.5</v>
      </c>
      <c r="H158" s="182">
        <v>0.05</v>
      </c>
      <c r="I158" s="183">
        <v>15</v>
      </c>
      <c r="J158" s="184">
        <v>7.5</v>
      </c>
      <c r="K158" s="184">
        <v>0.3</v>
      </c>
      <c r="L158" s="183">
        <v>24</v>
      </c>
      <c r="M158" s="184">
        <v>16.5</v>
      </c>
      <c r="N158" s="184">
        <v>13.5</v>
      </c>
      <c r="O158" s="184">
        <v>3.3</v>
      </c>
    </row>
    <row r="159" spans="1:15" x14ac:dyDescent="0.3">
      <c r="A159" s="289" t="s">
        <v>38</v>
      </c>
      <c r="B159" s="289"/>
      <c r="C159" s="181">
        <v>590</v>
      </c>
      <c r="D159" s="182">
        <v>33.56</v>
      </c>
      <c r="E159" s="182">
        <v>25.76</v>
      </c>
      <c r="F159" s="182">
        <v>88.46</v>
      </c>
      <c r="G159" s="182">
        <v>731.08</v>
      </c>
      <c r="H159" s="182">
        <v>0.23</v>
      </c>
      <c r="I159" s="182">
        <v>16.97</v>
      </c>
      <c r="J159" s="182">
        <v>169.98</v>
      </c>
      <c r="K159" s="182">
        <v>1.77</v>
      </c>
      <c r="L159" s="182">
        <v>321.95</v>
      </c>
      <c r="M159" s="182">
        <v>449.83</v>
      </c>
      <c r="N159" s="184">
        <v>88.4</v>
      </c>
      <c r="O159" s="182">
        <v>6.93</v>
      </c>
    </row>
    <row r="160" spans="1:15" x14ac:dyDescent="0.3">
      <c r="A160" s="290" t="s">
        <v>11</v>
      </c>
      <c r="B160" s="290"/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</row>
    <row r="161" spans="1:15" x14ac:dyDescent="0.3">
      <c r="A161" s="213" t="s">
        <v>493</v>
      </c>
      <c r="B161" s="273" t="s">
        <v>320</v>
      </c>
      <c r="C161" s="183">
        <v>100</v>
      </c>
      <c r="D161" s="182">
        <v>1.1299999999999999</v>
      </c>
      <c r="E161" s="182">
        <v>5.19</v>
      </c>
      <c r="F161" s="182">
        <v>4.3499999999999996</v>
      </c>
      <c r="G161" s="182">
        <v>70.790000000000006</v>
      </c>
      <c r="H161" s="182">
        <v>0.06</v>
      </c>
      <c r="I161" s="183">
        <v>23</v>
      </c>
      <c r="J161" s="184">
        <v>115.9</v>
      </c>
      <c r="K161" s="182">
        <v>2.81</v>
      </c>
      <c r="L161" s="182">
        <v>20.14</v>
      </c>
      <c r="M161" s="182">
        <v>30.93</v>
      </c>
      <c r="N161" s="182">
        <v>19.059999999999999</v>
      </c>
      <c r="O161" s="182">
        <v>0.87</v>
      </c>
    </row>
    <row r="162" spans="1:15" x14ac:dyDescent="0.3">
      <c r="A162" s="213" t="s">
        <v>494</v>
      </c>
      <c r="B162" s="273" t="s">
        <v>523</v>
      </c>
      <c r="C162" s="183">
        <v>260</v>
      </c>
      <c r="D162" s="182">
        <v>5.1100000000000003</v>
      </c>
      <c r="E162" s="182">
        <v>6.82</v>
      </c>
      <c r="F162" s="182">
        <v>17.95</v>
      </c>
      <c r="G162" s="182">
        <v>153.88999999999999</v>
      </c>
      <c r="H162" s="182">
        <v>0.19</v>
      </c>
      <c r="I162" s="182">
        <v>14.45</v>
      </c>
      <c r="J162" s="182">
        <v>211.15</v>
      </c>
      <c r="K162" s="182">
        <v>2.38</v>
      </c>
      <c r="L162" s="182">
        <v>17.89</v>
      </c>
      <c r="M162" s="182">
        <v>89.63</v>
      </c>
      <c r="N162" s="182">
        <v>27.56</v>
      </c>
      <c r="O162" s="182">
        <v>1.21</v>
      </c>
    </row>
    <row r="163" spans="1:15" x14ac:dyDescent="0.3">
      <c r="A163" s="213" t="s">
        <v>495</v>
      </c>
      <c r="B163" s="273" t="s">
        <v>343</v>
      </c>
      <c r="C163" s="183">
        <v>280</v>
      </c>
      <c r="D163" s="182">
        <v>26.45</v>
      </c>
      <c r="E163" s="182">
        <v>19.59</v>
      </c>
      <c r="F163" s="182">
        <v>30.63</v>
      </c>
      <c r="G163" s="182">
        <v>405.52</v>
      </c>
      <c r="H163" s="182">
        <v>0.98</v>
      </c>
      <c r="I163" s="182">
        <v>38.39</v>
      </c>
      <c r="J163" s="184">
        <v>14.6</v>
      </c>
      <c r="K163" s="182">
        <v>3.92</v>
      </c>
      <c r="L163" s="182">
        <v>46.65</v>
      </c>
      <c r="M163" s="184">
        <v>334.1</v>
      </c>
      <c r="N163" s="184">
        <v>70.599999999999994</v>
      </c>
      <c r="O163" s="182">
        <v>5.03</v>
      </c>
    </row>
    <row r="164" spans="1:15" x14ac:dyDescent="0.3">
      <c r="A164" s="213" t="s">
        <v>460</v>
      </c>
      <c r="B164" s="273" t="s">
        <v>512</v>
      </c>
      <c r="C164" s="183">
        <v>200</v>
      </c>
      <c r="D164" s="184">
        <v>0.2</v>
      </c>
      <c r="E164" s="182">
        <v>0.08</v>
      </c>
      <c r="F164" s="182">
        <v>12.44</v>
      </c>
      <c r="G164" s="182">
        <v>52.69</v>
      </c>
      <c r="H164" s="182">
        <v>0.01</v>
      </c>
      <c r="I164" s="183">
        <v>40</v>
      </c>
      <c r="J164" s="184">
        <v>3.4</v>
      </c>
      <c r="K164" s="182">
        <v>0.14000000000000001</v>
      </c>
      <c r="L164" s="182">
        <v>7.53</v>
      </c>
      <c r="M164" s="184">
        <v>6.6</v>
      </c>
      <c r="N164" s="184">
        <v>6.2</v>
      </c>
      <c r="O164" s="182">
        <v>0.28999999999999998</v>
      </c>
    </row>
    <row r="165" spans="1:15" x14ac:dyDescent="0.3">
      <c r="A165" s="213"/>
      <c r="B165" s="273" t="s">
        <v>125</v>
      </c>
      <c r="C165" s="183">
        <v>50</v>
      </c>
      <c r="D165" s="182">
        <v>3.95</v>
      </c>
      <c r="E165" s="184">
        <v>0.5</v>
      </c>
      <c r="F165" s="182">
        <v>24.15</v>
      </c>
      <c r="G165" s="184">
        <v>117.5</v>
      </c>
      <c r="H165" s="182">
        <v>0.08</v>
      </c>
      <c r="I165" s="186"/>
      <c r="J165" s="186"/>
      <c r="K165" s="182">
        <v>0.65</v>
      </c>
      <c r="L165" s="184">
        <v>11.5</v>
      </c>
      <c r="M165" s="184">
        <v>43.5</v>
      </c>
      <c r="N165" s="184">
        <v>16.5</v>
      </c>
      <c r="O165" s="183">
        <v>1</v>
      </c>
    </row>
    <row r="166" spans="1:15" x14ac:dyDescent="0.3">
      <c r="A166" s="213"/>
      <c r="B166" s="273" t="s">
        <v>309</v>
      </c>
      <c r="C166" s="183">
        <v>80</v>
      </c>
      <c r="D166" s="182">
        <v>4.4800000000000004</v>
      </c>
      <c r="E166" s="182">
        <v>0.88</v>
      </c>
      <c r="F166" s="182">
        <v>39.520000000000003</v>
      </c>
      <c r="G166" s="184">
        <v>158.4</v>
      </c>
      <c r="H166" s="182">
        <v>0.13</v>
      </c>
      <c r="I166" s="186"/>
      <c r="J166" s="186"/>
      <c r="K166" s="182">
        <v>1.1200000000000001</v>
      </c>
      <c r="L166" s="184">
        <v>23.2</v>
      </c>
      <c r="M166" s="183">
        <v>120</v>
      </c>
      <c r="N166" s="184">
        <v>37.6</v>
      </c>
      <c r="O166" s="182">
        <v>3.12</v>
      </c>
    </row>
    <row r="167" spans="1:15" x14ac:dyDescent="0.3">
      <c r="A167" s="289" t="s">
        <v>40</v>
      </c>
      <c r="B167" s="289"/>
      <c r="C167" s="181">
        <v>970</v>
      </c>
      <c r="D167" s="182">
        <v>41.32</v>
      </c>
      <c r="E167" s="182">
        <v>33.06</v>
      </c>
      <c r="F167" s="182">
        <v>129.04</v>
      </c>
      <c r="G167" s="182">
        <v>958.79</v>
      </c>
      <c r="H167" s="182">
        <v>1.45</v>
      </c>
      <c r="I167" s="182">
        <v>115.84</v>
      </c>
      <c r="J167" s="182">
        <v>345.05</v>
      </c>
      <c r="K167" s="182">
        <v>11.02</v>
      </c>
      <c r="L167" s="182">
        <v>126.91</v>
      </c>
      <c r="M167" s="182">
        <v>624.76</v>
      </c>
      <c r="N167" s="182">
        <v>177.52</v>
      </c>
      <c r="O167" s="182">
        <v>11.52</v>
      </c>
    </row>
    <row r="168" spans="1:15" x14ac:dyDescent="0.3">
      <c r="A168" s="290" t="s">
        <v>12</v>
      </c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</row>
    <row r="169" spans="1:15" x14ac:dyDescent="0.3">
      <c r="A169" s="214" t="s">
        <v>496</v>
      </c>
      <c r="B169" s="273" t="s">
        <v>408</v>
      </c>
      <c r="C169" s="183">
        <v>75</v>
      </c>
      <c r="D169" s="184">
        <v>9.9</v>
      </c>
      <c r="E169" s="182">
        <v>9.51</v>
      </c>
      <c r="F169" s="182">
        <v>30.83</v>
      </c>
      <c r="G169" s="182">
        <v>248.52</v>
      </c>
      <c r="H169" s="182">
        <v>0.09</v>
      </c>
      <c r="I169" s="184">
        <v>0.3</v>
      </c>
      <c r="J169" s="182">
        <v>37.06</v>
      </c>
      <c r="K169" s="184">
        <v>1.7</v>
      </c>
      <c r="L169" s="182">
        <v>16.36</v>
      </c>
      <c r="M169" s="182">
        <v>97.85</v>
      </c>
      <c r="N169" s="182">
        <v>15.75</v>
      </c>
      <c r="O169" s="182">
        <v>0.99</v>
      </c>
    </row>
    <row r="170" spans="1:15" x14ac:dyDescent="0.3">
      <c r="A170" s="214" t="s">
        <v>455</v>
      </c>
      <c r="B170" s="273" t="s">
        <v>209</v>
      </c>
      <c r="C170" s="183">
        <v>130</v>
      </c>
      <c r="D170" s="182">
        <v>1.04</v>
      </c>
      <c r="E170" s="182">
        <v>0.39</v>
      </c>
      <c r="F170" s="182">
        <v>12.48</v>
      </c>
      <c r="G170" s="184">
        <v>63.7</v>
      </c>
      <c r="H170" s="182">
        <v>0.08</v>
      </c>
      <c r="I170" s="183">
        <v>13</v>
      </c>
      <c r="J170" s="184">
        <v>22.1</v>
      </c>
      <c r="K170" s="182">
        <v>0.78</v>
      </c>
      <c r="L170" s="183">
        <v>26</v>
      </c>
      <c r="M170" s="183">
        <v>26</v>
      </c>
      <c r="N170" s="184">
        <v>11.7</v>
      </c>
      <c r="O170" s="182">
        <v>0.65</v>
      </c>
    </row>
    <row r="171" spans="1:15" x14ac:dyDescent="0.3">
      <c r="A171" s="214" t="s">
        <v>462</v>
      </c>
      <c r="B171" s="273" t="s">
        <v>519</v>
      </c>
      <c r="C171" s="183">
        <v>200</v>
      </c>
      <c r="D171" s="182">
        <v>3.58</v>
      </c>
      <c r="E171" s="182">
        <v>2.85</v>
      </c>
      <c r="F171" s="182">
        <v>15.71</v>
      </c>
      <c r="G171" s="182">
        <v>104.05</v>
      </c>
      <c r="H171" s="182">
        <v>0.04</v>
      </c>
      <c r="I171" s="182">
        <v>1.17</v>
      </c>
      <c r="J171" s="182">
        <v>19.920000000000002</v>
      </c>
      <c r="K171" s="184">
        <v>0.1</v>
      </c>
      <c r="L171" s="182">
        <v>113.45</v>
      </c>
      <c r="M171" s="184">
        <v>107.2</v>
      </c>
      <c r="N171" s="184">
        <v>29.6</v>
      </c>
      <c r="O171" s="183">
        <v>1</v>
      </c>
    </row>
    <row r="172" spans="1:15" x14ac:dyDescent="0.3">
      <c r="A172" s="289" t="s">
        <v>60</v>
      </c>
      <c r="B172" s="289"/>
      <c r="C172" s="181">
        <v>405</v>
      </c>
      <c r="D172" s="182">
        <v>14.52</v>
      </c>
      <c r="E172" s="182">
        <v>12.75</v>
      </c>
      <c r="F172" s="182">
        <v>59.02</v>
      </c>
      <c r="G172" s="182">
        <v>416.27</v>
      </c>
      <c r="H172" s="182">
        <v>0.21</v>
      </c>
      <c r="I172" s="182">
        <v>14.47</v>
      </c>
      <c r="J172" s="182">
        <v>79.08</v>
      </c>
      <c r="K172" s="182">
        <v>2.58</v>
      </c>
      <c r="L172" s="182">
        <v>155.81</v>
      </c>
      <c r="M172" s="182">
        <v>231.05</v>
      </c>
      <c r="N172" s="182">
        <v>57.05</v>
      </c>
      <c r="O172" s="182">
        <v>2.64</v>
      </c>
    </row>
    <row r="173" spans="1:15" x14ac:dyDescent="0.3">
      <c r="A173" s="289" t="s">
        <v>41</v>
      </c>
      <c r="B173" s="289"/>
      <c r="C173" s="185">
        <v>1965</v>
      </c>
      <c r="D173" s="182">
        <v>89.4</v>
      </c>
      <c r="E173" s="182">
        <v>71.569999999999993</v>
      </c>
      <c r="F173" s="182">
        <v>276.52</v>
      </c>
      <c r="G173" s="182">
        <v>2106.14</v>
      </c>
      <c r="H173" s="182">
        <v>1.89</v>
      </c>
      <c r="I173" s="182">
        <v>147.28</v>
      </c>
      <c r="J173" s="182">
        <v>594.11</v>
      </c>
      <c r="K173" s="182">
        <v>15.37</v>
      </c>
      <c r="L173" s="182">
        <v>604.66999999999996</v>
      </c>
      <c r="M173" s="182">
        <v>1305.6400000000001</v>
      </c>
      <c r="N173" s="182">
        <v>322.97000000000003</v>
      </c>
      <c r="O173" s="182">
        <v>21.09</v>
      </c>
    </row>
    <row r="174" spans="1:15" s="205" customFormat="1" x14ac:dyDescent="0.3">
      <c r="A174" s="207" t="s">
        <v>13</v>
      </c>
      <c r="B174" s="270" t="s">
        <v>42</v>
      </c>
      <c r="C174" s="126"/>
      <c r="D174" s="126"/>
      <c r="E174" s="126"/>
      <c r="F174" s="125"/>
      <c r="G174" s="125"/>
      <c r="H174" s="208"/>
      <c r="I174" s="208"/>
      <c r="J174" s="187"/>
      <c r="K174" s="187"/>
      <c r="L174" s="187"/>
      <c r="M174" s="187"/>
      <c r="N174" s="187"/>
      <c r="O174" s="187"/>
    </row>
    <row r="175" spans="1:15" s="205" customFormat="1" x14ac:dyDescent="0.3">
      <c r="A175" s="208" t="s">
        <v>15</v>
      </c>
      <c r="B175" s="271">
        <v>2</v>
      </c>
      <c r="C175" s="127"/>
      <c r="D175" s="125"/>
      <c r="E175" s="125"/>
      <c r="F175" s="125"/>
      <c r="G175" s="125"/>
      <c r="H175" s="208"/>
      <c r="I175" s="208"/>
      <c r="J175" s="187"/>
      <c r="K175" s="187"/>
      <c r="L175" s="187"/>
      <c r="M175" s="187"/>
      <c r="N175" s="187"/>
      <c r="O175" s="187"/>
    </row>
    <row r="176" spans="1:15" s="205" customFormat="1" x14ac:dyDescent="0.3">
      <c r="A176" s="292" t="s">
        <v>16</v>
      </c>
      <c r="B176" s="294" t="s">
        <v>17</v>
      </c>
      <c r="C176" s="292" t="s">
        <v>18</v>
      </c>
      <c r="D176" s="291" t="s">
        <v>19</v>
      </c>
      <c r="E176" s="291"/>
      <c r="F176" s="291"/>
      <c r="G176" s="292" t="s">
        <v>20</v>
      </c>
      <c r="H176" s="291" t="s">
        <v>21</v>
      </c>
      <c r="I176" s="291"/>
      <c r="J176" s="291"/>
      <c r="K176" s="291"/>
      <c r="L176" s="291" t="s">
        <v>22</v>
      </c>
      <c r="M176" s="291"/>
      <c r="N176" s="291"/>
      <c r="O176" s="291"/>
    </row>
    <row r="177" spans="1:15" s="205" customFormat="1" x14ac:dyDescent="0.3">
      <c r="A177" s="293"/>
      <c r="B177" s="295"/>
      <c r="C177" s="293"/>
      <c r="D177" s="209" t="s">
        <v>23</v>
      </c>
      <c r="E177" s="209" t="s">
        <v>24</v>
      </c>
      <c r="F177" s="209" t="s">
        <v>25</v>
      </c>
      <c r="G177" s="293"/>
      <c r="H177" s="209" t="s">
        <v>26</v>
      </c>
      <c r="I177" s="209" t="s">
        <v>27</v>
      </c>
      <c r="J177" s="209" t="s">
        <v>28</v>
      </c>
      <c r="K177" s="209" t="s">
        <v>29</v>
      </c>
      <c r="L177" s="209" t="s">
        <v>30</v>
      </c>
      <c r="M177" s="209" t="s">
        <v>31</v>
      </c>
      <c r="N177" s="209" t="s">
        <v>32</v>
      </c>
      <c r="O177" s="209" t="s">
        <v>33</v>
      </c>
    </row>
    <row r="178" spans="1:15" s="205" customFormat="1" x14ac:dyDescent="0.3">
      <c r="A178" s="210">
        <v>1</v>
      </c>
      <c r="B178" s="272">
        <v>2</v>
      </c>
      <c r="C178" s="210">
        <v>3</v>
      </c>
      <c r="D178" s="210">
        <v>4</v>
      </c>
      <c r="E178" s="210">
        <v>5</v>
      </c>
      <c r="F178" s="210">
        <v>6</v>
      </c>
      <c r="G178" s="210">
        <v>7</v>
      </c>
      <c r="H178" s="210">
        <v>8</v>
      </c>
      <c r="I178" s="210">
        <v>9</v>
      </c>
      <c r="J178" s="210">
        <v>10</v>
      </c>
      <c r="K178" s="210">
        <v>11</v>
      </c>
      <c r="L178" s="210">
        <v>12</v>
      </c>
      <c r="M178" s="210">
        <v>13</v>
      </c>
      <c r="N178" s="210">
        <v>14</v>
      </c>
      <c r="O178" s="210">
        <v>15</v>
      </c>
    </row>
    <row r="179" spans="1:15" s="205" customFormat="1" x14ac:dyDescent="0.3">
      <c r="A179" s="290" t="s">
        <v>34</v>
      </c>
      <c r="B179" s="290"/>
      <c r="C179" s="290"/>
      <c r="D179" s="290"/>
      <c r="E179" s="290"/>
      <c r="F179" s="290"/>
      <c r="G179" s="290"/>
      <c r="H179" s="290"/>
      <c r="I179" s="290"/>
      <c r="J179" s="290"/>
      <c r="K179" s="290"/>
      <c r="L179" s="290"/>
      <c r="M179" s="290"/>
      <c r="N179" s="290"/>
      <c r="O179" s="290"/>
    </row>
    <row r="180" spans="1:15" ht="16.5" customHeight="1" x14ac:dyDescent="0.3">
      <c r="A180" s="213" t="s">
        <v>463</v>
      </c>
      <c r="B180" s="273" t="s">
        <v>340</v>
      </c>
      <c r="C180" s="183">
        <v>200</v>
      </c>
      <c r="D180" s="182">
        <v>4.8600000000000003</v>
      </c>
      <c r="E180" s="182">
        <v>4.54</v>
      </c>
      <c r="F180" s="182">
        <v>35.51</v>
      </c>
      <c r="G180" s="182">
        <v>202.86</v>
      </c>
      <c r="H180" s="182">
        <v>0.06</v>
      </c>
      <c r="I180" s="182">
        <v>1.04</v>
      </c>
      <c r="J180" s="184">
        <v>31.1</v>
      </c>
      <c r="K180" s="182">
        <v>0.25</v>
      </c>
      <c r="L180" s="182">
        <v>102.33</v>
      </c>
      <c r="M180" s="182">
        <v>127.43</v>
      </c>
      <c r="N180" s="182">
        <v>29.37</v>
      </c>
      <c r="O180" s="182">
        <v>0.48</v>
      </c>
    </row>
    <row r="181" spans="1:15" x14ac:dyDescent="0.3">
      <c r="A181" s="214" t="s">
        <v>464</v>
      </c>
      <c r="B181" s="273" t="s">
        <v>336</v>
      </c>
      <c r="C181" s="183">
        <v>15</v>
      </c>
      <c r="D181" s="182">
        <v>0.11</v>
      </c>
      <c r="E181" s="182">
        <v>0.03</v>
      </c>
      <c r="F181" s="182">
        <v>3.48</v>
      </c>
      <c r="G181" s="182">
        <v>15.26</v>
      </c>
      <c r="H181" s="186"/>
      <c r="I181" s="184">
        <v>2.1</v>
      </c>
      <c r="J181" s="186"/>
      <c r="K181" s="182">
        <v>0.04</v>
      </c>
      <c r="L181" s="182">
        <v>5.24</v>
      </c>
      <c r="M181" s="184">
        <v>4.2</v>
      </c>
      <c r="N181" s="182">
        <v>3.64</v>
      </c>
      <c r="O181" s="182">
        <v>0.08</v>
      </c>
    </row>
    <row r="182" spans="1:15" x14ac:dyDescent="0.3">
      <c r="A182" s="212" t="s">
        <v>453</v>
      </c>
      <c r="B182" s="273" t="s">
        <v>35</v>
      </c>
      <c r="C182" s="183">
        <v>10</v>
      </c>
      <c r="D182" s="182">
        <v>0.08</v>
      </c>
      <c r="E182" s="182">
        <v>7.25</v>
      </c>
      <c r="F182" s="182">
        <v>0.13</v>
      </c>
      <c r="G182" s="184">
        <v>66.099999999999994</v>
      </c>
      <c r="H182" s="186"/>
      <c r="I182" s="186"/>
      <c r="J182" s="183">
        <v>45</v>
      </c>
      <c r="K182" s="184">
        <v>0.1</v>
      </c>
      <c r="L182" s="184">
        <v>2.4</v>
      </c>
      <c r="M182" s="183">
        <v>3</v>
      </c>
      <c r="N182" s="182">
        <v>0.05</v>
      </c>
      <c r="O182" s="182">
        <v>0.03</v>
      </c>
    </row>
    <row r="183" spans="1:15" x14ac:dyDescent="0.3">
      <c r="A183" s="213" t="s">
        <v>465</v>
      </c>
      <c r="B183" s="273" t="s">
        <v>36</v>
      </c>
      <c r="C183" s="183">
        <v>15</v>
      </c>
      <c r="D183" s="182">
        <v>3.48</v>
      </c>
      <c r="E183" s="182">
        <v>4.43</v>
      </c>
      <c r="F183" s="186"/>
      <c r="G183" s="184">
        <v>54.6</v>
      </c>
      <c r="H183" s="182">
        <v>0.01</v>
      </c>
      <c r="I183" s="182">
        <v>0.11</v>
      </c>
      <c r="J183" s="184">
        <v>43.2</v>
      </c>
      <c r="K183" s="182">
        <v>0.08</v>
      </c>
      <c r="L183" s="183">
        <v>132</v>
      </c>
      <c r="M183" s="183">
        <v>75</v>
      </c>
      <c r="N183" s="182">
        <v>5.25</v>
      </c>
      <c r="O183" s="182">
        <v>0.15</v>
      </c>
    </row>
    <row r="184" spans="1:15" x14ac:dyDescent="0.3">
      <c r="A184" s="214" t="s">
        <v>466</v>
      </c>
      <c r="B184" s="273" t="s">
        <v>62</v>
      </c>
      <c r="C184" s="183">
        <v>40</v>
      </c>
      <c r="D184" s="182">
        <v>5.08</v>
      </c>
      <c r="E184" s="184">
        <v>4.5999999999999996</v>
      </c>
      <c r="F184" s="182">
        <v>0.28000000000000003</v>
      </c>
      <c r="G184" s="184">
        <v>62.8</v>
      </c>
      <c r="H184" s="182">
        <v>0.03</v>
      </c>
      <c r="I184" s="186"/>
      <c r="J184" s="183">
        <v>104</v>
      </c>
      <c r="K184" s="182">
        <v>0.24</v>
      </c>
      <c r="L184" s="183">
        <v>22</v>
      </c>
      <c r="M184" s="184">
        <v>76.8</v>
      </c>
      <c r="N184" s="184">
        <v>4.8</v>
      </c>
      <c r="O184" s="183">
        <v>1</v>
      </c>
    </row>
    <row r="185" spans="1:15" x14ac:dyDescent="0.3">
      <c r="A185" s="213" t="s">
        <v>467</v>
      </c>
      <c r="B185" s="273" t="s">
        <v>346</v>
      </c>
      <c r="C185" s="183">
        <v>200</v>
      </c>
      <c r="D185" s="182">
        <v>7.42</v>
      </c>
      <c r="E185" s="182">
        <v>6.08</v>
      </c>
      <c r="F185" s="182">
        <v>18.670000000000002</v>
      </c>
      <c r="G185" s="182">
        <v>162.07</v>
      </c>
      <c r="H185" s="182">
        <v>0.06</v>
      </c>
      <c r="I185" s="182">
        <v>1.1299999999999999</v>
      </c>
      <c r="J185" s="182">
        <v>25.91</v>
      </c>
      <c r="K185" s="182">
        <v>0.11</v>
      </c>
      <c r="L185" s="182">
        <v>177.55</v>
      </c>
      <c r="M185" s="184">
        <v>214.2</v>
      </c>
      <c r="N185" s="182">
        <v>81.77</v>
      </c>
      <c r="O185" s="182">
        <v>3.42</v>
      </c>
    </row>
    <row r="186" spans="1:15" x14ac:dyDescent="0.3">
      <c r="A186" s="213"/>
      <c r="B186" s="273" t="s">
        <v>247</v>
      </c>
      <c r="C186" s="183">
        <v>50</v>
      </c>
      <c r="D186" s="182">
        <v>3.95</v>
      </c>
      <c r="E186" s="184">
        <v>0.5</v>
      </c>
      <c r="F186" s="182">
        <v>24.15</v>
      </c>
      <c r="G186" s="184">
        <v>117.5</v>
      </c>
      <c r="H186" s="182">
        <v>0.08</v>
      </c>
      <c r="I186" s="186"/>
      <c r="J186" s="186"/>
      <c r="K186" s="182">
        <v>0.65</v>
      </c>
      <c r="L186" s="184">
        <v>11.5</v>
      </c>
      <c r="M186" s="184">
        <v>43.5</v>
      </c>
      <c r="N186" s="184">
        <v>16.5</v>
      </c>
      <c r="O186" s="183">
        <v>1</v>
      </c>
    </row>
    <row r="187" spans="1:15" x14ac:dyDescent="0.3">
      <c r="A187" s="214" t="s">
        <v>455</v>
      </c>
      <c r="B187" s="273" t="s">
        <v>359</v>
      </c>
      <c r="C187" s="183">
        <v>130</v>
      </c>
      <c r="D187" s="182">
        <v>1.43</v>
      </c>
      <c r="E187" s="182">
        <v>0.52</v>
      </c>
      <c r="F187" s="182">
        <v>13.78</v>
      </c>
      <c r="G187" s="184">
        <v>67.599999999999994</v>
      </c>
      <c r="H187" s="182">
        <v>0.01</v>
      </c>
      <c r="I187" s="184">
        <v>19.5</v>
      </c>
      <c r="J187" s="184">
        <v>32.5</v>
      </c>
      <c r="K187" s="182">
        <v>0.39</v>
      </c>
      <c r="L187" s="184">
        <v>42.9</v>
      </c>
      <c r="M187" s="184">
        <v>36.4</v>
      </c>
      <c r="N187" s="184">
        <v>31.2</v>
      </c>
      <c r="O187" s="182">
        <v>2.34</v>
      </c>
    </row>
    <row r="188" spans="1:15" x14ac:dyDescent="0.3">
      <c r="A188" s="289" t="s">
        <v>38</v>
      </c>
      <c r="B188" s="289"/>
      <c r="C188" s="181">
        <v>660</v>
      </c>
      <c r="D188" s="182">
        <v>26.41</v>
      </c>
      <c r="E188" s="182">
        <v>27.95</v>
      </c>
      <c r="F188" s="182">
        <v>96</v>
      </c>
      <c r="G188" s="182">
        <v>748.79</v>
      </c>
      <c r="H188" s="182">
        <v>0.25</v>
      </c>
      <c r="I188" s="182">
        <v>23.88</v>
      </c>
      <c r="J188" s="182">
        <v>281.70999999999998</v>
      </c>
      <c r="K188" s="182">
        <v>1.86</v>
      </c>
      <c r="L188" s="182">
        <v>495.92</v>
      </c>
      <c r="M188" s="182">
        <v>580.53</v>
      </c>
      <c r="N188" s="182">
        <v>172.58</v>
      </c>
      <c r="O188" s="184">
        <v>8.5</v>
      </c>
    </row>
    <row r="189" spans="1:15" x14ac:dyDescent="0.3">
      <c r="A189" s="290" t="s">
        <v>11</v>
      </c>
      <c r="B189" s="290"/>
      <c r="C189" s="290"/>
      <c r="D189" s="290"/>
      <c r="E189" s="290"/>
      <c r="F189" s="290"/>
      <c r="G189" s="290"/>
      <c r="H189" s="290"/>
      <c r="I189" s="290"/>
      <c r="J189" s="290"/>
      <c r="K189" s="290"/>
      <c r="L189" s="290"/>
      <c r="M189" s="290"/>
      <c r="N189" s="290"/>
      <c r="O189" s="290"/>
    </row>
    <row r="190" spans="1:15" x14ac:dyDescent="0.3">
      <c r="A190" s="214" t="s">
        <v>497</v>
      </c>
      <c r="B190" s="273" t="s">
        <v>377</v>
      </c>
      <c r="C190" s="183">
        <v>100</v>
      </c>
      <c r="D190" s="182">
        <v>4.16</v>
      </c>
      <c r="E190" s="182">
        <v>5.48</v>
      </c>
      <c r="F190" s="182">
        <v>3.25</v>
      </c>
      <c r="G190" s="182">
        <v>79.05</v>
      </c>
      <c r="H190" s="182">
        <v>0.06</v>
      </c>
      <c r="I190" s="182">
        <v>80.86</v>
      </c>
      <c r="J190" s="182">
        <v>160.31</v>
      </c>
      <c r="K190" s="182">
        <v>3.02</v>
      </c>
      <c r="L190" s="182">
        <v>31.05</v>
      </c>
      <c r="M190" s="182">
        <v>54.27</v>
      </c>
      <c r="N190" s="182">
        <v>21.91</v>
      </c>
      <c r="O190" s="182">
        <v>0.57999999999999996</v>
      </c>
    </row>
    <row r="191" spans="1:15" x14ac:dyDescent="0.3">
      <c r="A191" s="213" t="s">
        <v>498</v>
      </c>
      <c r="B191" s="273" t="s">
        <v>524</v>
      </c>
      <c r="C191" s="183">
        <v>270</v>
      </c>
      <c r="D191" s="182">
        <v>5.17</v>
      </c>
      <c r="E191" s="182">
        <v>7.97</v>
      </c>
      <c r="F191" s="182">
        <v>14.84</v>
      </c>
      <c r="G191" s="182">
        <v>151.77000000000001</v>
      </c>
      <c r="H191" s="182">
        <v>0.09</v>
      </c>
      <c r="I191" s="182">
        <v>18.739999999999998</v>
      </c>
      <c r="J191" s="182">
        <v>224.12</v>
      </c>
      <c r="K191" s="182">
        <v>2.44</v>
      </c>
      <c r="L191" s="182">
        <v>48.68</v>
      </c>
      <c r="M191" s="182">
        <v>96.74</v>
      </c>
      <c r="N191" s="182">
        <v>34.44</v>
      </c>
      <c r="O191" s="182">
        <v>1.63</v>
      </c>
    </row>
    <row r="192" spans="1:15" x14ac:dyDescent="0.3">
      <c r="A192" s="214" t="s">
        <v>499</v>
      </c>
      <c r="B192" s="273" t="s">
        <v>312</v>
      </c>
      <c r="C192" s="183">
        <v>100</v>
      </c>
      <c r="D192" s="182">
        <v>17.32</v>
      </c>
      <c r="E192" s="182">
        <v>14.43</v>
      </c>
      <c r="F192" s="182">
        <v>0.79</v>
      </c>
      <c r="G192" s="182">
        <v>200.59</v>
      </c>
      <c r="H192" s="182">
        <v>7.0000000000000007E-2</v>
      </c>
      <c r="I192" s="182">
        <v>0.19</v>
      </c>
      <c r="J192" s="182">
        <v>72.819999999999993</v>
      </c>
      <c r="K192" s="182">
        <v>0.57999999999999996</v>
      </c>
      <c r="L192" s="182">
        <v>150.77000000000001</v>
      </c>
      <c r="M192" s="182">
        <v>206.14</v>
      </c>
      <c r="N192" s="182">
        <v>20.51</v>
      </c>
      <c r="O192" s="182">
        <v>0.73</v>
      </c>
    </row>
    <row r="193" spans="1:15" x14ac:dyDescent="0.3">
      <c r="A193" s="213" t="s">
        <v>500</v>
      </c>
      <c r="B193" s="273" t="s">
        <v>368</v>
      </c>
      <c r="C193" s="183">
        <v>180</v>
      </c>
      <c r="D193" s="182">
        <v>6.21</v>
      </c>
      <c r="E193" s="182">
        <v>3.57</v>
      </c>
      <c r="F193" s="184">
        <v>37.299999999999997</v>
      </c>
      <c r="G193" s="182">
        <v>206.96</v>
      </c>
      <c r="H193" s="182">
        <v>0.12</v>
      </c>
      <c r="I193" s="184">
        <v>4.3</v>
      </c>
      <c r="J193" s="184">
        <v>583.5</v>
      </c>
      <c r="K193" s="182">
        <v>0.93</v>
      </c>
      <c r="L193" s="182">
        <v>22.11</v>
      </c>
      <c r="M193" s="184">
        <v>68.2</v>
      </c>
      <c r="N193" s="182">
        <v>22.74</v>
      </c>
      <c r="O193" s="182">
        <v>1.1499999999999999</v>
      </c>
    </row>
    <row r="194" spans="1:15" x14ac:dyDescent="0.3">
      <c r="A194" s="215"/>
      <c r="B194" s="273" t="s">
        <v>310</v>
      </c>
      <c r="C194" s="183">
        <v>200</v>
      </c>
      <c r="D194" s="183">
        <v>1</v>
      </c>
      <c r="E194" s="184">
        <v>0.2</v>
      </c>
      <c r="F194" s="184">
        <v>20.2</v>
      </c>
      <c r="G194" s="183">
        <v>92</v>
      </c>
      <c r="H194" s="182">
        <v>0.02</v>
      </c>
      <c r="I194" s="183">
        <v>4</v>
      </c>
      <c r="J194" s="186"/>
      <c r="K194" s="184">
        <v>0.2</v>
      </c>
      <c r="L194" s="183">
        <v>14</v>
      </c>
      <c r="M194" s="183">
        <v>14</v>
      </c>
      <c r="N194" s="183">
        <v>8</v>
      </c>
      <c r="O194" s="184">
        <v>2.8</v>
      </c>
    </row>
    <row r="195" spans="1:15" x14ac:dyDescent="0.3">
      <c r="A195" s="213"/>
      <c r="B195" s="273" t="s">
        <v>125</v>
      </c>
      <c r="C195" s="183">
        <v>50</v>
      </c>
      <c r="D195" s="182">
        <v>3.95</v>
      </c>
      <c r="E195" s="184">
        <v>0.5</v>
      </c>
      <c r="F195" s="182">
        <v>24.15</v>
      </c>
      <c r="G195" s="184">
        <v>117.5</v>
      </c>
      <c r="H195" s="182">
        <v>0.08</v>
      </c>
      <c r="I195" s="186"/>
      <c r="J195" s="186"/>
      <c r="K195" s="182">
        <v>0.65</v>
      </c>
      <c r="L195" s="184">
        <v>11.5</v>
      </c>
      <c r="M195" s="184">
        <v>43.5</v>
      </c>
      <c r="N195" s="184">
        <v>16.5</v>
      </c>
      <c r="O195" s="183">
        <v>1</v>
      </c>
    </row>
    <row r="196" spans="1:15" x14ac:dyDescent="0.3">
      <c r="A196" s="213"/>
      <c r="B196" s="273" t="s">
        <v>309</v>
      </c>
      <c r="C196" s="183">
        <v>80</v>
      </c>
      <c r="D196" s="182">
        <v>4.4800000000000004</v>
      </c>
      <c r="E196" s="182">
        <v>0.88</v>
      </c>
      <c r="F196" s="182">
        <v>39.520000000000003</v>
      </c>
      <c r="G196" s="184">
        <v>158.4</v>
      </c>
      <c r="H196" s="182">
        <v>0.13</v>
      </c>
      <c r="I196" s="186"/>
      <c r="J196" s="186"/>
      <c r="K196" s="182">
        <v>1.1200000000000001</v>
      </c>
      <c r="L196" s="184">
        <v>23.2</v>
      </c>
      <c r="M196" s="183">
        <v>120</v>
      </c>
      <c r="N196" s="184">
        <v>37.6</v>
      </c>
      <c r="O196" s="182">
        <v>3.12</v>
      </c>
    </row>
    <row r="197" spans="1:15" x14ac:dyDescent="0.3">
      <c r="A197" s="289" t="s">
        <v>40</v>
      </c>
      <c r="B197" s="289"/>
      <c r="C197" s="181">
        <v>980</v>
      </c>
      <c r="D197" s="182">
        <v>42.29</v>
      </c>
      <c r="E197" s="182">
        <v>33.03</v>
      </c>
      <c r="F197" s="182">
        <v>140.05000000000001</v>
      </c>
      <c r="G197" s="182">
        <v>1006.27</v>
      </c>
      <c r="H197" s="182">
        <v>0.56999999999999995</v>
      </c>
      <c r="I197" s="182">
        <v>108.09</v>
      </c>
      <c r="J197" s="182">
        <v>1040.75</v>
      </c>
      <c r="K197" s="182">
        <v>8.94</v>
      </c>
      <c r="L197" s="182">
        <v>301.31</v>
      </c>
      <c r="M197" s="182">
        <v>602.85</v>
      </c>
      <c r="N197" s="184">
        <v>161.69999999999999</v>
      </c>
      <c r="O197" s="182">
        <v>11.01</v>
      </c>
    </row>
    <row r="198" spans="1:15" x14ac:dyDescent="0.3">
      <c r="A198" s="290" t="s">
        <v>12</v>
      </c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</row>
    <row r="199" spans="1:15" x14ac:dyDescent="0.3">
      <c r="A199" s="213" t="s">
        <v>501</v>
      </c>
      <c r="B199" s="273" t="s">
        <v>345</v>
      </c>
      <c r="C199" s="183">
        <v>60</v>
      </c>
      <c r="D199" s="182">
        <v>3.82</v>
      </c>
      <c r="E199" s="182">
        <v>6.66</v>
      </c>
      <c r="F199" s="182">
        <v>25.86</v>
      </c>
      <c r="G199" s="182">
        <v>179.26</v>
      </c>
      <c r="H199" s="182">
        <v>0.06</v>
      </c>
      <c r="I199" s="182">
        <v>2.15</v>
      </c>
      <c r="J199" s="182">
        <v>44.68</v>
      </c>
      <c r="K199" s="182">
        <v>0.56999999999999995</v>
      </c>
      <c r="L199" s="183">
        <v>19</v>
      </c>
      <c r="M199" s="182">
        <v>44.04</v>
      </c>
      <c r="N199" s="182">
        <v>9.59</v>
      </c>
      <c r="O199" s="182">
        <v>0.55000000000000004</v>
      </c>
    </row>
    <row r="200" spans="1:15" x14ac:dyDescent="0.3">
      <c r="A200" s="213" t="s">
        <v>455</v>
      </c>
      <c r="B200" s="273" t="s">
        <v>37</v>
      </c>
      <c r="C200" s="183">
        <v>150</v>
      </c>
      <c r="D200" s="184">
        <v>0.6</v>
      </c>
      <c r="E200" s="184">
        <v>0.6</v>
      </c>
      <c r="F200" s="184">
        <v>14.7</v>
      </c>
      <c r="G200" s="184">
        <v>70.5</v>
      </c>
      <c r="H200" s="182">
        <v>0.05</v>
      </c>
      <c r="I200" s="183">
        <v>15</v>
      </c>
      <c r="J200" s="184">
        <v>7.5</v>
      </c>
      <c r="K200" s="184">
        <v>0.3</v>
      </c>
      <c r="L200" s="183">
        <v>24</v>
      </c>
      <c r="M200" s="184">
        <v>16.5</v>
      </c>
      <c r="N200" s="184">
        <v>13.5</v>
      </c>
      <c r="O200" s="184">
        <v>3.3</v>
      </c>
    </row>
    <row r="201" spans="1:15" x14ac:dyDescent="0.3">
      <c r="A201" s="216"/>
      <c r="B201" s="273" t="s">
        <v>315</v>
      </c>
      <c r="C201" s="183">
        <v>200</v>
      </c>
      <c r="D201" s="184">
        <v>5.4</v>
      </c>
      <c r="E201" s="183">
        <v>5</v>
      </c>
      <c r="F201" s="184">
        <v>21.6</v>
      </c>
      <c r="G201" s="183">
        <v>158</v>
      </c>
      <c r="H201" s="182">
        <v>0.06</v>
      </c>
      <c r="I201" s="184">
        <v>1.8</v>
      </c>
      <c r="J201" s="183">
        <v>40</v>
      </c>
      <c r="K201" s="186"/>
      <c r="L201" s="183">
        <v>242</v>
      </c>
      <c r="M201" s="183">
        <v>188</v>
      </c>
      <c r="N201" s="183">
        <v>30</v>
      </c>
      <c r="O201" s="184">
        <v>0.2</v>
      </c>
    </row>
    <row r="202" spans="1:15" s="205" customFormat="1" x14ac:dyDescent="0.3">
      <c r="A202" s="289" t="s">
        <v>60</v>
      </c>
      <c r="B202" s="289"/>
      <c r="C202" s="181">
        <v>410</v>
      </c>
      <c r="D202" s="182">
        <v>9.82</v>
      </c>
      <c r="E202" s="182">
        <v>12.26</v>
      </c>
      <c r="F202" s="182">
        <v>62.16</v>
      </c>
      <c r="G202" s="182">
        <v>407.76</v>
      </c>
      <c r="H202" s="182">
        <v>0.17</v>
      </c>
      <c r="I202" s="182">
        <v>18.95</v>
      </c>
      <c r="J202" s="182">
        <v>92.18</v>
      </c>
      <c r="K202" s="182">
        <v>0.87</v>
      </c>
      <c r="L202" s="183">
        <v>285</v>
      </c>
      <c r="M202" s="182">
        <v>248.54</v>
      </c>
      <c r="N202" s="182">
        <v>53.09</v>
      </c>
      <c r="O202" s="182">
        <v>4.05</v>
      </c>
    </row>
    <row r="203" spans="1:15" s="205" customFormat="1" x14ac:dyDescent="0.3">
      <c r="A203" s="289" t="s">
        <v>41</v>
      </c>
      <c r="B203" s="289"/>
      <c r="C203" s="185">
        <v>2050</v>
      </c>
      <c r="D203" s="182">
        <v>78.52</v>
      </c>
      <c r="E203" s="182">
        <v>73.239999999999995</v>
      </c>
      <c r="F203" s="182">
        <v>298.20999999999998</v>
      </c>
      <c r="G203" s="182">
        <v>2162.8200000000002</v>
      </c>
      <c r="H203" s="182">
        <v>0.99</v>
      </c>
      <c r="I203" s="182">
        <v>150.91999999999999</v>
      </c>
      <c r="J203" s="182">
        <v>1414.64</v>
      </c>
      <c r="K203" s="182">
        <v>11.67</v>
      </c>
      <c r="L203" s="182">
        <v>1082.23</v>
      </c>
      <c r="M203" s="182">
        <v>1431.92</v>
      </c>
      <c r="N203" s="182">
        <v>387.37</v>
      </c>
      <c r="O203" s="182">
        <v>23.56</v>
      </c>
    </row>
    <row r="204" spans="1:15" s="205" customFormat="1" x14ac:dyDescent="0.3">
      <c r="A204" s="207" t="s">
        <v>13</v>
      </c>
      <c r="B204" s="270" t="s">
        <v>44</v>
      </c>
      <c r="C204" s="126"/>
      <c r="D204" s="126"/>
      <c r="E204" s="126"/>
      <c r="F204" s="125"/>
      <c r="G204" s="125"/>
      <c r="H204" s="208"/>
      <c r="I204" s="208"/>
      <c r="J204" s="187"/>
      <c r="K204" s="187"/>
      <c r="L204" s="187"/>
      <c r="M204" s="187"/>
      <c r="N204" s="187"/>
      <c r="O204" s="187"/>
    </row>
    <row r="205" spans="1:15" s="205" customFormat="1" x14ac:dyDescent="0.3">
      <c r="A205" s="208" t="s">
        <v>15</v>
      </c>
      <c r="B205" s="271">
        <v>2</v>
      </c>
      <c r="C205" s="127"/>
      <c r="D205" s="125"/>
      <c r="E205" s="125"/>
      <c r="F205" s="125"/>
      <c r="G205" s="125"/>
      <c r="H205" s="208"/>
      <c r="I205" s="208"/>
      <c r="J205" s="187"/>
      <c r="K205" s="187"/>
      <c r="L205" s="187"/>
      <c r="M205" s="187"/>
      <c r="N205" s="187"/>
      <c r="O205" s="187"/>
    </row>
    <row r="206" spans="1:15" s="205" customFormat="1" x14ac:dyDescent="0.3">
      <c r="A206" s="292" t="s">
        <v>16</v>
      </c>
      <c r="B206" s="294" t="s">
        <v>17</v>
      </c>
      <c r="C206" s="292" t="s">
        <v>18</v>
      </c>
      <c r="D206" s="291" t="s">
        <v>19</v>
      </c>
      <c r="E206" s="291"/>
      <c r="F206" s="291"/>
      <c r="G206" s="292" t="s">
        <v>20</v>
      </c>
      <c r="H206" s="291" t="s">
        <v>21</v>
      </c>
      <c r="I206" s="291"/>
      <c r="J206" s="291"/>
      <c r="K206" s="291"/>
      <c r="L206" s="291" t="s">
        <v>22</v>
      </c>
      <c r="M206" s="291"/>
      <c r="N206" s="291"/>
      <c r="O206" s="291"/>
    </row>
    <row r="207" spans="1:15" ht="16.5" customHeight="1" x14ac:dyDescent="0.3">
      <c r="A207" s="293"/>
      <c r="B207" s="295"/>
      <c r="C207" s="293"/>
      <c r="D207" s="209" t="s">
        <v>23</v>
      </c>
      <c r="E207" s="209" t="s">
        <v>24</v>
      </c>
      <c r="F207" s="209" t="s">
        <v>25</v>
      </c>
      <c r="G207" s="293"/>
      <c r="H207" s="209" t="s">
        <v>26</v>
      </c>
      <c r="I207" s="209" t="s">
        <v>27</v>
      </c>
      <c r="J207" s="209" t="s">
        <v>28</v>
      </c>
      <c r="K207" s="209" t="s">
        <v>29</v>
      </c>
      <c r="L207" s="209" t="s">
        <v>30</v>
      </c>
      <c r="M207" s="209" t="s">
        <v>31</v>
      </c>
      <c r="N207" s="209" t="s">
        <v>32</v>
      </c>
      <c r="O207" s="209" t="s">
        <v>33</v>
      </c>
    </row>
    <row r="208" spans="1:15" x14ac:dyDescent="0.3">
      <c r="A208" s="210">
        <v>1</v>
      </c>
      <c r="B208" s="272">
        <v>2</v>
      </c>
      <c r="C208" s="210">
        <v>3</v>
      </c>
      <c r="D208" s="210">
        <v>4</v>
      </c>
      <c r="E208" s="210">
        <v>5</v>
      </c>
      <c r="F208" s="210">
        <v>6</v>
      </c>
      <c r="G208" s="210">
        <v>7</v>
      </c>
      <c r="H208" s="210">
        <v>8</v>
      </c>
      <c r="I208" s="210">
        <v>9</v>
      </c>
      <c r="J208" s="210">
        <v>10</v>
      </c>
      <c r="K208" s="210">
        <v>11</v>
      </c>
      <c r="L208" s="210">
        <v>12</v>
      </c>
      <c r="M208" s="210">
        <v>13</v>
      </c>
      <c r="N208" s="210">
        <v>14</v>
      </c>
      <c r="O208" s="210">
        <v>15</v>
      </c>
    </row>
    <row r="209" spans="1:15" x14ac:dyDescent="0.3">
      <c r="A209" s="290" t="s">
        <v>34</v>
      </c>
      <c r="B209" s="290"/>
      <c r="C209" s="290"/>
      <c r="D209" s="290"/>
      <c r="E209" s="290"/>
      <c r="F209" s="290"/>
      <c r="G209" s="290"/>
      <c r="H209" s="290"/>
      <c r="I209" s="290"/>
      <c r="J209" s="290"/>
      <c r="K209" s="290"/>
      <c r="L209" s="290"/>
      <c r="M209" s="290"/>
      <c r="N209" s="290"/>
      <c r="O209" s="290"/>
    </row>
    <row r="210" spans="1:15" x14ac:dyDescent="0.3">
      <c r="A210" s="213" t="s">
        <v>502</v>
      </c>
      <c r="B210" s="273" t="s">
        <v>378</v>
      </c>
      <c r="C210" s="183">
        <v>170</v>
      </c>
      <c r="D210" s="182">
        <v>17.59</v>
      </c>
      <c r="E210" s="182">
        <v>17.309999999999999</v>
      </c>
      <c r="F210" s="182">
        <v>11.23</v>
      </c>
      <c r="G210" s="184">
        <v>271.60000000000002</v>
      </c>
      <c r="H210" s="182">
        <v>0.16</v>
      </c>
      <c r="I210" s="182">
        <v>12.87</v>
      </c>
      <c r="J210" s="182">
        <v>325.72000000000003</v>
      </c>
      <c r="K210" s="182">
        <v>0.79</v>
      </c>
      <c r="L210" s="182">
        <v>156.85</v>
      </c>
      <c r="M210" s="182">
        <v>299.22000000000003</v>
      </c>
      <c r="N210" s="182">
        <v>31.52</v>
      </c>
      <c r="O210" s="182">
        <v>3.44</v>
      </c>
    </row>
    <row r="211" spans="1:15" x14ac:dyDescent="0.3">
      <c r="A211" s="214" t="s">
        <v>474</v>
      </c>
      <c r="B211" s="273" t="s">
        <v>355</v>
      </c>
      <c r="C211" s="183">
        <v>60</v>
      </c>
      <c r="D211" s="182">
        <v>0.66</v>
      </c>
      <c r="E211" s="182">
        <v>0.12</v>
      </c>
      <c r="F211" s="182">
        <v>2.2799999999999998</v>
      </c>
      <c r="G211" s="184">
        <v>14.4</v>
      </c>
      <c r="H211" s="182">
        <v>0.04</v>
      </c>
      <c r="I211" s="183">
        <v>15</v>
      </c>
      <c r="J211" s="184">
        <v>79.8</v>
      </c>
      <c r="K211" s="182">
        <v>0.42</v>
      </c>
      <c r="L211" s="184">
        <v>8.4</v>
      </c>
      <c r="M211" s="184">
        <v>15.6</v>
      </c>
      <c r="N211" s="183">
        <v>12</v>
      </c>
      <c r="O211" s="182">
        <v>0.54</v>
      </c>
    </row>
    <row r="212" spans="1:15" x14ac:dyDescent="0.3">
      <c r="A212" s="212" t="s">
        <v>453</v>
      </c>
      <c r="B212" s="273" t="s">
        <v>35</v>
      </c>
      <c r="C212" s="183">
        <v>10</v>
      </c>
      <c r="D212" s="182">
        <v>0.08</v>
      </c>
      <c r="E212" s="182">
        <v>7.25</v>
      </c>
      <c r="F212" s="182">
        <v>0.13</v>
      </c>
      <c r="G212" s="184">
        <v>66.099999999999994</v>
      </c>
      <c r="H212" s="186"/>
      <c r="I212" s="186"/>
      <c r="J212" s="183">
        <v>45</v>
      </c>
      <c r="K212" s="184">
        <v>0.1</v>
      </c>
      <c r="L212" s="184">
        <v>2.4</v>
      </c>
      <c r="M212" s="183">
        <v>3</v>
      </c>
      <c r="N212" s="182">
        <v>0.05</v>
      </c>
      <c r="O212" s="182">
        <v>0.03</v>
      </c>
    </row>
    <row r="213" spans="1:15" x14ac:dyDescent="0.3">
      <c r="A213" s="214" t="s">
        <v>454</v>
      </c>
      <c r="B213" s="273" t="s">
        <v>517</v>
      </c>
      <c r="C213" s="183">
        <v>200</v>
      </c>
      <c r="D213" s="182">
        <v>0.26</v>
      </c>
      <c r="E213" s="182">
        <v>0.03</v>
      </c>
      <c r="F213" s="182">
        <v>11.26</v>
      </c>
      <c r="G213" s="182">
        <v>47.79</v>
      </c>
      <c r="H213" s="186"/>
      <c r="I213" s="184">
        <v>2.9</v>
      </c>
      <c r="J213" s="184">
        <v>0.5</v>
      </c>
      <c r="K213" s="182">
        <v>0.01</v>
      </c>
      <c r="L213" s="182">
        <v>8.08</v>
      </c>
      <c r="M213" s="182">
        <v>9.7799999999999994</v>
      </c>
      <c r="N213" s="182">
        <v>5.24</v>
      </c>
      <c r="O213" s="184">
        <v>0.9</v>
      </c>
    </row>
    <row r="214" spans="1:15" x14ac:dyDescent="0.3">
      <c r="A214" s="213"/>
      <c r="B214" s="273" t="s">
        <v>247</v>
      </c>
      <c r="C214" s="183">
        <v>80</v>
      </c>
      <c r="D214" s="182">
        <v>6.32</v>
      </c>
      <c r="E214" s="184">
        <v>0.8</v>
      </c>
      <c r="F214" s="182">
        <v>38.64</v>
      </c>
      <c r="G214" s="183">
        <v>188</v>
      </c>
      <c r="H214" s="182">
        <v>0.13</v>
      </c>
      <c r="I214" s="186"/>
      <c r="J214" s="186"/>
      <c r="K214" s="182">
        <v>1.04</v>
      </c>
      <c r="L214" s="184">
        <v>18.399999999999999</v>
      </c>
      <c r="M214" s="184">
        <v>69.599999999999994</v>
      </c>
      <c r="N214" s="184">
        <v>26.4</v>
      </c>
      <c r="O214" s="184">
        <v>1.6</v>
      </c>
    </row>
    <row r="215" spans="1:15" x14ac:dyDescent="0.3">
      <c r="A215" s="213" t="s">
        <v>455</v>
      </c>
      <c r="B215" s="273" t="s">
        <v>47</v>
      </c>
      <c r="C215" s="183">
        <v>150</v>
      </c>
      <c r="D215" s="184">
        <v>0.9</v>
      </c>
      <c r="E215" s="184">
        <v>0.9</v>
      </c>
      <c r="F215" s="184">
        <v>23.1</v>
      </c>
      <c r="G215" s="183">
        <v>108</v>
      </c>
      <c r="H215" s="182">
        <v>0.08</v>
      </c>
      <c r="I215" s="183">
        <v>9</v>
      </c>
      <c r="J215" s="184">
        <v>7.5</v>
      </c>
      <c r="K215" s="184">
        <v>0.6</v>
      </c>
      <c r="L215" s="183">
        <v>45</v>
      </c>
      <c r="M215" s="183">
        <v>33</v>
      </c>
      <c r="N215" s="184">
        <v>25.5</v>
      </c>
      <c r="O215" s="184">
        <v>0.9</v>
      </c>
    </row>
    <row r="216" spans="1:15" x14ac:dyDescent="0.3">
      <c r="A216" s="289" t="s">
        <v>38</v>
      </c>
      <c r="B216" s="289"/>
      <c r="C216" s="181">
        <v>670</v>
      </c>
      <c r="D216" s="182">
        <v>25.81</v>
      </c>
      <c r="E216" s="182">
        <v>26.41</v>
      </c>
      <c r="F216" s="182">
        <v>86.64</v>
      </c>
      <c r="G216" s="182">
        <v>695.89</v>
      </c>
      <c r="H216" s="182">
        <v>0.41</v>
      </c>
      <c r="I216" s="182">
        <v>39.770000000000003</v>
      </c>
      <c r="J216" s="182">
        <v>458.52</v>
      </c>
      <c r="K216" s="182">
        <v>2.96</v>
      </c>
      <c r="L216" s="182">
        <v>239.13</v>
      </c>
      <c r="M216" s="184">
        <v>430.2</v>
      </c>
      <c r="N216" s="182">
        <v>100.71</v>
      </c>
      <c r="O216" s="182">
        <v>7.41</v>
      </c>
    </row>
    <row r="217" spans="1:15" x14ac:dyDescent="0.3">
      <c r="A217" s="290" t="s">
        <v>11</v>
      </c>
      <c r="B217" s="290"/>
      <c r="C217" s="290"/>
      <c r="D217" s="290"/>
      <c r="E217" s="290"/>
      <c r="F217" s="290"/>
      <c r="G217" s="290"/>
      <c r="H217" s="290"/>
      <c r="I217" s="290"/>
      <c r="J217" s="290"/>
      <c r="K217" s="290"/>
      <c r="L217" s="290"/>
      <c r="M217" s="290"/>
      <c r="N217" s="290"/>
      <c r="O217" s="290"/>
    </row>
    <row r="218" spans="1:15" ht="33" x14ac:dyDescent="0.3">
      <c r="A218" s="213" t="s">
        <v>476</v>
      </c>
      <c r="B218" s="273" t="s">
        <v>375</v>
      </c>
      <c r="C218" s="183">
        <v>100</v>
      </c>
      <c r="D218" s="182">
        <v>1.66</v>
      </c>
      <c r="E218" s="182">
        <v>5.14</v>
      </c>
      <c r="F218" s="182">
        <v>3.65</v>
      </c>
      <c r="G218" s="182">
        <v>69.17</v>
      </c>
      <c r="H218" s="182">
        <v>0.06</v>
      </c>
      <c r="I218" s="182">
        <v>46.75</v>
      </c>
      <c r="J218" s="182">
        <v>161.79</v>
      </c>
      <c r="K218" s="182">
        <v>2.72</v>
      </c>
      <c r="L218" s="182">
        <v>50.76</v>
      </c>
      <c r="M218" s="182">
        <v>39.86</v>
      </c>
      <c r="N218" s="182">
        <v>22.91</v>
      </c>
      <c r="O218" s="182">
        <v>1.03</v>
      </c>
    </row>
    <row r="219" spans="1:15" ht="33" x14ac:dyDescent="0.3">
      <c r="A219" s="214" t="s">
        <v>503</v>
      </c>
      <c r="B219" s="273" t="s">
        <v>535</v>
      </c>
      <c r="C219" s="183">
        <v>260</v>
      </c>
      <c r="D219" s="182">
        <v>8.91</v>
      </c>
      <c r="E219" s="182">
        <v>7.02</v>
      </c>
      <c r="F219" s="182">
        <v>19.36</v>
      </c>
      <c r="G219" s="182">
        <v>176.54</v>
      </c>
      <c r="H219" s="182">
        <v>0.36</v>
      </c>
      <c r="I219" s="182">
        <v>13.45</v>
      </c>
      <c r="J219" s="184">
        <v>211.4</v>
      </c>
      <c r="K219" s="182">
        <v>2.4300000000000002</v>
      </c>
      <c r="L219" s="182">
        <v>34.76</v>
      </c>
      <c r="M219" s="183">
        <v>117</v>
      </c>
      <c r="N219" s="182">
        <v>39.03</v>
      </c>
      <c r="O219" s="182">
        <v>2.4700000000000002</v>
      </c>
    </row>
    <row r="220" spans="1:15" x14ac:dyDescent="0.3">
      <c r="A220" s="214" t="s">
        <v>504</v>
      </c>
      <c r="B220" s="273" t="s">
        <v>365</v>
      </c>
      <c r="C220" s="183">
        <v>280</v>
      </c>
      <c r="D220" s="182">
        <v>22.43</v>
      </c>
      <c r="E220" s="182">
        <v>21.54</v>
      </c>
      <c r="F220" s="184">
        <v>43.7</v>
      </c>
      <c r="G220" s="182">
        <v>459.19</v>
      </c>
      <c r="H220" s="182">
        <v>0.46</v>
      </c>
      <c r="I220" s="182">
        <v>61.75</v>
      </c>
      <c r="J220" s="182">
        <v>3647.48</v>
      </c>
      <c r="K220" s="182">
        <v>2.88</v>
      </c>
      <c r="L220" s="182">
        <v>45.06</v>
      </c>
      <c r="M220" s="182">
        <v>387.21</v>
      </c>
      <c r="N220" s="182">
        <v>78.91</v>
      </c>
      <c r="O220" s="182">
        <v>6.14</v>
      </c>
    </row>
    <row r="221" spans="1:15" x14ac:dyDescent="0.3">
      <c r="A221" s="214" t="s">
        <v>460</v>
      </c>
      <c r="B221" s="273" t="s">
        <v>48</v>
      </c>
      <c r="C221" s="183">
        <v>200</v>
      </c>
      <c r="D221" s="182">
        <v>0.16</v>
      </c>
      <c r="E221" s="182">
        <v>0.04</v>
      </c>
      <c r="F221" s="184">
        <v>13.1</v>
      </c>
      <c r="G221" s="182">
        <v>54.29</v>
      </c>
      <c r="H221" s="182">
        <v>0.01</v>
      </c>
      <c r="I221" s="183">
        <v>3</v>
      </c>
      <c r="J221" s="186"/>
      <c r="K221" s="182">
        <v>0.06</v>
      </c>
      <c r="L221" s="182">
        <v>7.73</v>
      </c>
      <c r="M221" s="183">
        <v>6</v>
      </c>
      <c r="N221" s="184">
        <v>5.2</v>
      </c>
      <c r="O221" s="182">
        <v>0.13</v>
      </c>
    </row>
    <row r="222" spans="1:15" x14ac:dyDescent="0.3">
      <c r="A222" s="213"/>
      <c r="B222" s="273" t="s">
        <v>125</v>
      </c>
      <c r="C222" s="183">
        <v>50</v>
      </c>
      <c r="D222" s="182">
        <v>3.95</v>
      </c>
      <c r="E222" s="184">
        <v>0.5</v>
      </c>
      <c r="F222" s="182">
        <v>24.15</v>
      </c>
      <c r="G222" s="184">
        <v>117.5</v>
      </c>
      <c r="H222" s="182">
        <v>0.08</v>
      </c>
      <c r="I222" s="186"/>
      <c r="J222" s="186"/>
      <c r="K222" s="182">
        <v>0.65</v>
      </c>
      <c r="L222" s="184">
        <v>11.5</v>
      </c>
      <c r="M222" s="184">
        <v>43.5</v>
      </c>
      <c r="N222" s="184">
        <v>16.5</v>
      </c>
      <c r="O222" s="183">
        <v>1</v>
      </c>
    </row>
    <row r="223" spans="1:15" x14ac:dyDescent="0.3">
      <c r="A223" s="213"/>
      <c r="B223" s="273" t="s">
        <v>309</v>
      </c>
      <c r="C223" s="183">
        <v>80</v>
      </c>
      <c r="D223" s="182">
        <v>4.4800000000000004</v>
      </c>
      <c r="E223" s="182">
        <v>0.88</v>
      </c>
      <c r="F223" s="182">
        <v>39.520000000000003</v>
      </c>
      <c r="G223" s="184">
        <v>158.4</v>
      </c>
      <c r="H223" s="182">
        <v>0.13</v>
      </c>
      <c r="I223" s="186"/>
      <c r="J223" s="186"/>
      <c r="K223" s="182">
        <v>1.1200000000000001</v>
      </c>
      <c r="L223" s="184">
        <v>23.2</v>
      </c>
      <c r="M223" s="183">
        <v>120</v>
      </c>
      <c r="N223" s="184">
        <v>37.6</v>
      </c>
      <c r="O223" s="182">
        <v>3.12</v>
      </c>
    </row>
    <row r="224" spans="1:15" x14ac:dyDescent="0.3">
      <c r="A224" s="289" t="s">
        <v>40</v>
      </c>
      <c r="B224" s="289"/>
      <c r="C224" s="181">
        <v>970</v>
      </c>
      <c r="D224" s="182">
        <v>41.59</v>
      </c>
      <c r="E224" s="182">
        <v>35.119999999999997</v>
      </c>
      <c r="F224" s="182">
        <v>143.47999999999999</v>
      </c>
      <c r="G224" s="182">
        <v>1035.0899999999999</v>
      </c>
      <c r="H224" s="184">
        <v>1.1000000000000001</v>
      </c>
      <c r="I224" s="182">
        <v>124.95</v>
      </c>
      <c r="J224" s="182">
        <v>4020.67</v>
      </c>
      <c r="K224" s="182">
        <v>9.86</v>
      </c>
      <c r="L224" s="182">
        <v>173.01</v>
      </c>
      <c r="M224" s="182">
        <v>713.57</v>
      </c>
      <c r="N224" s="182">
        <v>200.15</v>
      </c>
      <c r="O224" s="182">
        <v>13.89</v>
      </c>
    </row>
    <row r="225" spans="1:15" x14ac:dyDescent="0.3">
      <c r="A225" s="290" t="s">
        <v>12</v>
      </c>
      <c r="B225" s="290"/>
      <c r="C225" s="290"/>
      <c r="D225" s="290"/>
      <c r="E225" s="290"/>
      <c r="F225" s="290"/>
      <c r="G225" s="290"/>
      <c r="H225" s="290"/>
      <c r="I225" s="290"/>
      <c r="J225" s="290"/>
      <c r="K225" s="290"/>
      <c r="L225" s="290"/>
      <c r="M225" s="290"/>
      <c r="N225" s="290"/>
      <c r="O225" s="290"/>
    </row>
    <row r="226" spans="1:15" x14ac:dyDescent="0.3">
      <c r="A226" s="213" t="s">
        <v>472</v>
      </c>
      <c r="B226" s="273" t="s">
        <v>405</v>
      </c>
      <c r="C226" s="183">
        <v>80</v>
      </c>
      <c r="D226" s="184">
        <v>12.9</v>
      </c>
      <c r="E226" s="182">
        <v>7.18</v>
      </c>
      <c r="F226" s="182">
        <v>29.04</v>
      </c>
      <c r="G226" s="182">
        <v>233.19</v>
      </c>
      <c r="H226" s="184">
        <v>0.1</v>
      </c>
      <c r="I226" s="182">
        <v>1.43</v>
      </c>
      <c r="J226" s="182">
        <v>52.19</v>
      </c>
      <c r="K226" s="182">
        <v>1.25</v>
      </c>
      <c r="L226" s="182">
        <v>142.41</v>
      </c>
      <c r="M226" s="182">
        <v>151.27000000000001</v>
      </c>
      <c r="N226" s="182">
        <v>31.05</v>
      </c>
      <c r="O226" s="182">
        <v>1.01</v>
      </c>
    </row>
    <row r="227" spans="1:15" x14ac:dyDescent="0.3">
      <c r="A227" s="214" t="s">
        <v>455</v>
      </c>
      <c r="B227" s="273" t="s">
        <v>209</v>
      </c>
      <c r="C227" s="183">
        <v>130</v>
      </c>
      <c r="D227" s="182">
        <v>1.04</v>
      </c>
      <c r="E227" s="182">
        <v>0.39</v>
      </c>
      <c r="F227" s="182">
        <v>12.48</v>
      </c>
      <c r="G227" s="184">
        <v>63.7</v>
      </c>
      <c r="H227" s="182">
        <v>0.08</v>
      </c>
      <c r="I227" s="183">
        <v>13</v>
      </c>
      <c r="J227" s="184">
        <v>22.1</v>
      </c>
      <c r="K227" s="182">
        <v>0.78</v>
      </c>
      <c r="L227" s="183">
        <v>26</v>
      </c>
      <c r="M227" s="183">
        <v>26</v>
      </c>
      <c r="N227" s="184">
        <v>11.7</v>
      </c>
      <c r="O227" s="182">
        <v>0.65</v>
      </c>
    </row>
    <row r="228" spans="1:15" x14ac:dyDescent="0.3">
      <c r="A228" s="214" t="s">
        <v>487</v>
      </c>
      <c r="B228" s="273" t="s">
        <v>520</v>
      </c>
      <c r="C228" s="183">
        <v>200</v>
      </c>
      <c r="D228" s="182">
        <v>2.94</v>
      </c>
      <c r="E228" s="182">
        <v>2.54</v>
      </c>
      <c r="F228" s="182">
        <v>15.92</v>
      </c>
      <c r="G228" s="182">
        <v>99.04</v>
      </c>
      <c r="H228" s="182">
        <v>0.04</v>
      </c>
      <c r="I228" s="184">
        <v>1.3</v>
      </c>
      <c r="J228" s="183">
        <v>22</v>
      </c>
      <c r="K228" s="184">
        <v>0.1</v>
      </c>
      <c r="L228" s="182">
        <v>120.54</v>
      </c>
      <c r="M228" s="183">
        <v>90</v>
      </c>
      <c r="N228" s="182">
        <v>14.05</v>
      </c>
      <c r="O228" s="182">
        <v>0.13</v>
      </c>
    </row>
    <row r="229" spans="1:15" x14ac:dyDescent="0.3">
      <c r="A229" s="289" t="s">
        <v>60</v>
      </c>
      <c r="B229" s="289"/>
      <c r="C229" s="181">
        <v>410</v>
      </c>
      <c r="D229" s="182">
        <v>16.88</v>
      </c>
      <c r="E229" s="182">
        <v>10.11</v>
      </c>
      <c r="F229" s="182">
        <v>57.44</v>
      </c>
      <c r="G229" s="182">
        <v>395.93</v>
      </c>
      <c r="H229" s="182">
        <v>0.22</v>
      </c>
      <c r="I229" s="182">
        <v>15.73</v>
      </c>
      <c r="J229" s="182">
        <v>96.29</v>
      </c>
      <c r="K229" s="182">
        <v>2.13</v>
      </c>
      <c r="L229" s="182">
        <v>288.95</v>
      </c>
      <c r="M229" s="182">
        <v>267.27</v>
      </c>
      <c r="N229" s="184">
        <v>56.8</v>
      </c>
      <c r="O229" s="182">
        <v>1.79</v>
      </c>
    </row>
    <row r="230" spans="1:15" s="205" customFormat="1" x14ac:dyDescent="0.3">
      <c r="A230" s="289" t="s">
        <v>41</v>
      </c>
      <c r="B230" s="289"/>
      <c r="C230" s="185">
        <v>2050</v>
      </c>
      <c r="D230" s="182">
        <v>84.28</v>
      </c>
      <c r="E230" s="182">
        <v>71.64</v>
      </c>
      <c r="F230" s="182">
        <v>287.56</v>
      </c>
      <c r="G230" s="182">
        <v>2126.91</v>
      </c>
      <c r="H230" s="182">
        <v>1.73</v>
      </c>
      <c r="I230" s="182">
        <v>180.45</v>
      </c>
      <c r="J230" s="182">
        <v>4575.4799999999996</v>
      </c>
      <c r="K230" s="182">
        <v>14.95</v>
      </c>
      <c r="L230" s="182">
        <v>701.09</v>
      </c>
      <c r="M230" s="182">
        <v>1411.04</v>
      </c>
      <c r="N230" s="182">
        <v>357.66</v>
      </c>
      <c r="O230" s="182">
        <v>23.09</v>
      </c>
    </row>
    <row r="231" spans="1:15" s="205" customFormat="1" x14ac:dyDescent="0.3">
      <c r="A231" s="207" t="s">
        <v>13</v>
      </c>
      <c r="B231" s="270" t="s">
        <v>45</v>
      </c>
      <c r="C231" s="126"/>
      <c r="D231" s="126"/>
      <c r="E231" s="126"/>
      <c r="F231" s="125"/>
      <c r="G231" s="125"/>
      <c r="H231" s="208"/>
      <c r="I231" s="208"/>
      <c r="J231" s="187"/>
      <c r="K231" s="187"/>
      <c r="L231" s="187"/>
      <c r="M231" s="187"/>
      <c r="N231" s="187"/>
      <c r="O231" s="187"/>
    </row>
    <row r="232" spans="1:15" s="205" customFormat="1" x14ac:dyDescent="0.3">
      <c r="A232" s="208" t="s">
        <v>15</v>
      </c>
      <c r="B232" s="271">
        <v>2</v>
      </c>
      <c r="C232" s="127"/>
      <c r="D232" s="125"/>
      <c r="E232" s="125"/>
      <c r="F232" s="125"/>
      <c r="G232" s="125"/>
      <c r="H232" s="208"/>
      <c r="I232" s="208"/>
      <c r="J232" s="187"/>
      <c r="K232" s="187"/>
      <c r="L232" s="187"/>
      <c r="M232" s="187"/>
      <c r="N232" s="187"/>
      <c r="O232" s="187"/>
    </row>
    <row r="233" spans="1:15" s="205" customFormat="1" x14ac:dyDescent="0.3">
      <c r="A233" s="292" t="s">
        <v>16</v>
      </c>
      <c r="B233" s="294" t="s">
        <v>17</v>
      </c>
      <c r="C233" s="292" t="s">
        <v>18</v>
      </c>
      <c r="D233" s="291" t="s">
        <v>19</v>
      </c>
      <c r="E233" s="291"/>
      <c r="F233" s="291"/>
      <c r="G233" s="292" t="s">
        <v>20</v>
      </c>
      <c r="H233" s="291" t="s">
        <v>21</v>
      </c>
      <c r="I233" s="291"/>
      <c r="J233" s="291"/>
      <c r="K233" s="291"/>
      <c r="L233" s="291" t="s">
        <v>22</v>
      </c>
      <c r="M233" s="291"/>
      <c r="N233" s="291"/>
      <c r="O233" s="291"/>
    </row>
    <row r="234" spans="1:15" s="205" customFormat="1" x14ac:dyDescent="0.3">
      <c r="A234" s="293"/>
      <c r="B234" s="295"/>
      <c r="C234" s="293"/>
      <c r="D234" s="209" t="s">
        <v>23</v>
      </c>
      <c r="E234" s="209" t="s">
        <v>24</v>
      </c>
      <c r="F234" s="209" t="s">
        <v>25</v>
      </c>
      <c r="G234" s="293"/>
      <c r="H234" s="209" t="s">
        <v>26</v>
      </c>
      <c r="I234" s="209" t="s">
        <v>27</v>
      </c>
      <c r="J234" s="209" t="s">
        <v>28</v>
      </c>
      <c r="K234" s="209" t="s">
        <v>29</v>
      </c>
      <c r="L234" s="209" t="s">
        <v>30</v>
      </c>
      <c r="M234" s="209" t="s">
        <v>31</v>
      </c>
      <c r="N234" s="209" t="s">
        <v>32</v>
      </c>
      <c r="O234" s="209" t="s">
        <v>33</v>
      </c>
    </row>
    <row r="235" spans="1:15" s="205" customFormat="1" x14ac:dyDescent="0.3">
      <c r="A235" s="210">
        <v>1</v>
      </c>
      <c r="B235" s="272">
        <v>2</v>
      </c>
      <c r="C235" s="210">
        <v>3</v>
      </c>
      <c r="D235" s="210">
        <v>4</v>
      </c>
      <c r="E235" s="210">
        <v>5</v>
      </c>
      <c r="F235" s="210">
        <v>6</v>
      </c>
      <c r="G235" s="210">
        <v>7</v>
      </c>
      <c r="H235" s="210">
        <v>8</v>
      </c>
      <c r="I235" s="210">
        <v>9</v>
      </c>
      <c r="J235" s="210">
        <v>10</v>
      </c>
      <c r="K235" s="210">
        <v>11</v>
      </c>
      <c r="L235" s="210">
        <v>12</v>
      </c>
      <c r="M235" s="210">
        <v>13</v>
      </c>
      <c r="N235" s="210">
        <v>14</v>
      </c>
      <c r="O235" s="210">
        <v>15</v>
      </c>
    </row>
    <row r="236" spans="1:15" ht="16.5" customHeight="1" x14ac:dyDescent="0.3">
      <c r="A236" s="290" t="s">
        <v>34</v>
      </c>
      <c r="B236" s="290"/>
      <c r="C236" s="290"/>
      <c r="D236" s="290"/>
      <c r="E236" s="290"/>
      <c r="F236" s="290"/>
      <c r="G236" s="290"/>
      <c r="H236" s="290"/>
      <c r="I236" s="290"/>
      <c r="J236" s="290"/>
      <c r="K236" s="290"/>
      <c r="L236" s="290"/>
      <c r="M236" s="290"/>
      <c r="N236" s="290"/>
      <c r="O236" s="290"/>
    </row>
    <row r="237" spans="1:15" ht="33" x14ac:dyDescent="0.3">
      <c r="A237" s="213" t="s">
        <v>505</v>
      </c>
      <c r="B237" s="273" t="s">
        <v>536</v>
      </c>
      <c r="C237" s="183">
        <v>250</v>
      </c>
      <c r="D237" s="182">
        <v>27.16</v>
      </c>
      <c r="E237" s="182">
        <v>15.14</v>
      </c>
      <c r="F237" s="182">
        <v>55.82</v>
      </c>
      <c r="G237" s="182">
        <v>471.57000000000005</v>
      </c>
      <c r="H237" s="182">
        <v>0.16</v>
      </c>
      <c r="I237" s="182">
        <v>0.74</v>
      </c>
      <c r="J237" s="182">
        <v>120.52000000000001</v>
      </c>
      <c r="K237" s="182">
        <v>1.22</v>
      </c>
      <c r="L237" s="182">
        <v>198.57999999999998</v>
      </c>
      <c r="M237" s="182">
        <v>305.57</v>
      </c>
      <c r="N237" s="182">
        <v>35.519999999999996</v>
      </c>
      <c r="O237" s="184">
        <v>1.55</v>
      </c>
    </row>
    <row r="238" spans="1:15" x14ac:dyDescent="0.3">
      <c r="A238" s="212" t="s">
        <v>453</v>
      </c>
      <c r="B238" s="273" t="s">
        <v>35</v>
      </c>
      <c r="C238" s="183">
        <v>10</v>
      </c>
      <c r="D238" s="182">
        <v>0.08</v>
      </c>
      <c r="E238" s="182">
        <v>7.25</v>
      </c>
      <c r="F238" s="182">
        <v>0.13</v>
      </c>
      <c r="G238" s="184">
        <v>66.099999999999994</v>
      </c>
      <c r="H238" s="186"/>
      <c r="I238" s="186"/>
      <c r="J238" s="183">
        <v>45</v>
      </c>
      <c r="K238" s="184">
        <v>0.1</v>
      </c>
      <c r="L238" s="184">
        <v>2.4</v>
      </c>
      <c r="M238" s="183">
        <v>3</v>
      </c>
      <c r="N238" s="182">
        <v>0.05</v>
      </c>
      <c r="O238" s="182">
        <v>0.03</v>
      </c>
    </row>
    <row r="239" spans="1:15" x14ac:dyDescent="0.3">
      <c r="A239" s="213" t="s">
        <v>475</v>
      </c>
      <c r="B239" s="273" t="s">
        <v>528</v>
      </c>
      <c r="C239" s="183">
        <v>200</v>
      </c>
      <c r="D239" s="182">
        <v>0.25</v>
      </c>
      <c r="E239" s="182">
        <v>0.06</v>
      </c>
      <c r="F239" s="182">
        <v>11.62</v>
      </c>
      <c r="G239" s="182">
        <v>48.63</v>
      </c>
      <c r="H239" s="186"/>
      <c r="I239" s="182">
        <v>1.1499999999999999</v>
      </c>
      <c r="J239" s="182">
        <v>1.06</v>
      </c>
      <c r="K239" s="182">
        <v>7.0000000000000007E-2</v>
      </c>
      <c r="L239" s="182">
        <v>7.03</v>
      </c>
      <c r="M239" s="182">
        <v>9.36</v>
      </c>
      <c r="N239" s="182">
        <v>4.8899999999999997</v>
      </c>
      <c r="O239" s="182">
        <v>0.88</v>
      </c>
    </row>
    <row r="240" spans="1:15" x14ac:dyDescent="0.3">
      <c r="A240" s="213"/>
      <c r="B240" s="273" t="s">
        <v>247</v>
      </c>
      <c r="C240" s="183">
        <v>50</v>
      </c>
      <c r="D240" s="182">
        <v>3.95</v>
      </c>
      <c r="E240" s="184">
        <v>0.5</v>
      </c>
      <c r="F240" s="182">
        <v>24.15</v>
      </c>
      <c r="G240" s="184">
        <v>117.5</v>
      </c>
      <c r="H240" s="182">
        <v>0.08</v>
      </c>
      <c r="I240" s="186"/>
      <c r="J240" s="186"/>
      <c r="K240" s="182">
        <v>0.65</v>
      </c>
      <c r="L240" s="184">
        <v>11.5</v>
      </c>
      <c r="M240" s="184">
        <v>43.5</v>
      </c>
      <c r="N240" s="184">
        <v>16.5</v>
      </c>
      <c r="O240" s="183">
        <v>1</v>
      </c>
    </row>
    <row r="241" spans="1:15" x14ac:dyDescent="0.3">
      <c r="A241" s="213" t="s">
        <v>455</v>
      </c>
      <c r="B241" s="273" t="s">
        <v>43</v>
      </c>
      <c r="C241" s="183">
        <v>150</v>
      </c>
      <c r="D241" s="184">
        <v>0.6</v>
      </c>
      <c r="E241" s="182">
        <v>0.45</v>
      </c>
      <c r="F241" s="182">
        <v>15.45</v>
      </c>
      <c r="G241" s="184">
        <v>70.5</v>
      </c>
      <c r="H241" s="182">
        <v>0.03</v>
      </c>
      <c r="I241" s="184">
        <v>7.5</v>
      </c>
      <c r="J241" s="183">
        <v>3</v>
      </c>
      <c r="K241" s="184">
        <v>0.6</v>
      </c>
      <c r="L241" s="184">
        <v>28.5</v>
      </c>
      <c r="M241" s="183">
        <v>24</v>
      </c>
      <c r="N241" s="183">
        <v>18</v>
      </c>
      <c r="O241" s="182">
        <v>3.45</v>
      </c>
    </row>
    <row r="242" spans="1:15" x14ac:dyDescent="0.3">
      <c r="A242" s="289" t="s">
        <v>38</v>
      </c>
      <c r="B242" s="289"/>
      <c r="C242" s="181">
        <v>660</v>
      </c>
      <c r="D242" s="182">
        <v>32.04</v>
      </c>
      <c r="E242" s="182">
        <v>23.4</v>
      </c>
      <c r="F242" s="182">
        <v>107.17</v>
      </c>
      <c r="G242" s="184">
        <v>774.3</v>
      </c>
      <c r="H242" s="182">
        <v>0.27</v>
      </c>
      <c r="I242" s="182">
        <v>9.39</v>
      </c>
      <c r="J242" s="182">
        <v>169.58</v>
      </c>
      <c r="K242" s="182">
        <v>2.64</v>
      </c>
      <c r="L242" s="182">
        <v>248.01</v>
      </c>
      <c r="M242" s="182">
        <v>385.43</v>
      </c>
      <c r="N242" s="182">
        <v>74.959999999999994</v>
      </c>
      <c r="O242" s="182">
        <v>6.91</v>
      </c>
    </row>
    <row r="243" spans="1:15" x14ac:dyDescent="0.3">
      <c r="A243" s="290" t="s">
        <v>11</v>
      </c>
      <c r="B243" s="290"/>
      <c r="C243" s="290"/>
      <c r="D243" s="290"/>
      <c r="E243" s="290"/>
      <c r="F243" s="290"/>
      <c r="G243" s="290"/>
      <c r="H243" s="290"/>
      <c r="I243" s="290"/>
      <c r="J243" s="290"/>
      <c r="K243" s="290"/>
      <c r="L243" s="290"/>
      <c r="M243" s="290"/>
      <c r="N243" s="290"/>
      <c r="O243" s="290"/>
    </row>
    <row r="244" spans="1:15" x14ac:dyDescent="0.3">
      <c r="A244" s="214" t="s">
        <v>506</v>
      </c>
      <c r="B244" s="273" t="s">
        <v>319</v>
      </c>
      <c r="C244" s="183">
        <v>100</v>
      </c>
      <c r="D244" s="182">
        <v>1.1499999999999999</v>
      </c>
      <c r="E244" s="182">
        <v>5.15</v>
      </c>
      <c r="F244" s="182">
        <v>3.87</v>
      </c>
      <c r="G244" s="182">
        <v>68.22</v>
      </c>
      <c r="H244" s="182">
        <v>0.06</v>
      </c>
      <c r="I244" s="184">
        <v>66.099999999999994</v>
      </c>
      <c r="J244" s="182">
        <v>186.76</v>
      </c>
      <c r="K244" s="182">
        <v>2.92</v>
      </c>
      <c r="L244" s="182">
        <v>26.53</v>
      </c>
      <c r="M244" s="182">
        <v>23.83</v>
      </c>
      <c r="N244" s="182">
        <v>16.73</v>
      </c>
      <c r="O244" s="182">
        <v>0.81</v>
      </c>
    </row>
    <row r="245" spans="1:15" ht="33" x14ac:dyDescent="0.3">
      <c r="A245" s="214" t="s">
        <v>507</v>
      </c>
      <c r="B245" s="273" t="s">
        <v>537</v>
      </c>
      <c r="C245" s="183">
        <v>270</v>
      </c>
      <c r="D245" s="182">
        <v>6.93</v>
      </c>
      <c r="E245" s="182">
        <v>5.05</v>
      </c>
      <c r="F245" s="182">
        <v>18.059999999999999</v>
      </c>
      <c r="G245" s="184">
        <v>146.1</v>
      </c>
      <c r="H245" s="182">
        <v>0.15</v>
      </c>
      <c r="I245" s="184">
        <v>23.2</v>
      </c>
      <c r="J245" s="182">
        <v>215.04</v>
      </c>
      <c r="K245" s="182">
        <v>1.22</v>
      </c>
      <c r="L245" s="182">
        <v>24.92</v>
      </c>
      <c r="M245" s="182">
        <v>115.73</v>
      </c>
      <c r="N245" s="182">
        <v>36.18</v>
      </c>
      <c r="O245" s="182">
        <v>1.42</v>
      </c>
    </row>
    <row r="246" spans="1:15" x14ac:dyDescent="0.3">
      <c r="A246" s="213" t="s">
        <v>491</v>
      </c>
      <c r="B246" s="273" t="s">
        <v>379</v>
      </c>
      <c r="C246" s="183">
        <v>280</v>
      </c>
      <c r="D246" s="182">
        <v>23.64</v>
      </c>
      <c r="E246" s="182">
        <v>20.29</v>
      </c>
      <c r="F246" s="182">
        <v>56.56</v>
      </c>
      <c r="G246" s="182">
        <v>502.89</v>
      </c>
      <c r="H246" s="182">
        <v>0.23</v>
      </c>
      <c r="I246" s="182">
        <v>3.78</v>
      </c>
      <c r="J246" s="184">
        <v>134.30000000000001</v>
      </c>
      <c r="K246" s="182">
        <v>2.29</v>
      </c>
      <c r="L246" s="182">
        <v>55.07</v>
      </c>
      <c r="M246" s="182">
        <v>285.24</v>
      </c>
      <c r="N246" s="182">
        <v>43.59</v>
      </c>
      <c r="O246" s="182">
        <v>1.78</v>
      </c>
    </row>
    <row r="247" spans="1:15" x14ac:dyDescent="0.3">
      <c r="A247" s="213" t="s">
        <v>508</v>
      </c>
      <c r="B247" s="273" t="s">
        <v>380</v>
      </c>
      <c r="C247" s="183">
        <v>200</v>
      </c>
      <c r="D247" s="182">
        <v>0.31</v>
      </c>
      <c r="E247" s="182">
        <v>0.09</v>
      </c>
      <c r="F247" s="182">
        <v>17.809999999999999</v>
      </c>
      <c r="G247" s="182">
        <v>75.05</v>
      </c>
      <c r="H247" s="182">
        <v>0.01</v>
      </c>
      <c r="I247" s="182">
        <v>18.75</v>
      </c>
      <c r="J247" s="184">
        <v>2.8</v>
      </c>
      <c r="K247" s="182">
        <v>0.11</v>
      </c>
      <c r="L247" s="184">
        <v>11.9</v>
      </c>
      <c r="M247" s="184">
        <v>7.7</v>
      </c>
      <c r="N247" s="182">
        <v>4.25</v>
      </c>
      <c r="O247" s="182">
        <v>0.16</v>
      </c>
    </row>
    <row r="248" spans="1:15" x14ac:dyDescent="0.3">
      <c r="A248" s="213"/>
      <c r="B248" s="273" t="s">
        <v>125</v>
      </c>
      <c r="C248" s="183">
        <v>50</v>
      </c>
      <c r="D248" s="182">
        <v>3.95</v>
      </c>
      <c r="E248" s="184">
        <v>0.5</v>
      </c>
      <c r="F248" s="182">
        <v>24.15</v>
      </c>
      <c r="G248" s="184">
        <v>117.5</v>
      </c>
      <c r="H248" s="182">
        <v>0.08</v>
      </c>
      <c r="I248" s="186"/>
      <c r="J248" s="186"/>
      <c r="K248" s="182">
        <v>0.65</v>
      </c>
      <c r="L248" s="184">
        <v>11.5</v>
      </c>
      <c r="M248" s="184">
        <v>43.5</v>
      </c>
      <c r="N248" s="184">
        <v>16.5</v>
      </c>
      <c r="O248" s="183">
        <v>1</v>
      </c>
    </row>
    <row r="249" spans="1:15" x14ac:dyDescent="0.3">
      <c r="A249" s="213"/>
      <c r="B249" s="273" t="s">
        <v>309</v>
      </c>
      <c r="C249" s="183">
        <v>80</v>
      </c>
      <c r="D249" s="182">
        <v>4.4800000000000004</v>
      </c>
      <c r="E249" s="182">
        <v>0.88</v>
      </c>
      <c r="F249" s="182">
        <v>39.520000000000003</v>
      </c>
      <c r="G249" s="184">
        <v>158.4</v>
      </c>
      <c r="H249" s="182">
        <v>0.13</v>
      </c>
      <c r="I249" s="186"/>
      <c r="J249" s="186"/>
      <c r="K249" s="182">
        <v>1.1200000000000001</v>
      </c>
      <c r="L249" s="184">
        <v>23.2</v>
      </c>
      <c r="M249" s="183">
        <v>120</v>
      </c>
      <c r="N249" s="184">
        <v>37.6</v>
      </c>
      <c r="O249" s="182">
        <v>3.12</v>
      </c>
    </row>
    <row r="250" spans="1:15" x14ac:dyDescent="0.3">
      <c r="A250" s="289" t="s">
        <v>40</v>
      </c>
      <c r="B250" s="289"/>
      <c r="C250" s="181">
        <v>980</v>
      </c>
      <c r="D250" s="182">
        <v>40.46</v>
      </c>
      <c r="E250" s="182">
        <v>31.96</v>
      </c>
      <c r="F250" s="182">
        <v>159.97</v>
      </c>
      <c r="G250" s="182">
        <v>1068.1600000000001</v>
      </c>
      <c r="H250" s="182">
        <v>0.66</v>
      </c>
      <c r="I250" s="182">
        <v>111.83</v>
      </c>
      <c r="J250" s="184">
        <v>538.9</v>
      </c>
      <c r="K250" s="182">
        <v>8.31</v>
      </c>
      <c r="L250" s="182">
        <v>153.12</v>
      </c>
      <c r="M250" s="183">
        <v>596</v>
      </c>
      <c r="N250" s="182">
        <v>154.85</v>
      </c>
      <c r="O250" s="182">
        <v>8.2899999999999991</v>
      </c>
    </row>
    <row r="251" spans="1:15" x14ac:dyDescent="0.3">
      <c r="A251" s="290" t="s">
        <v>12</v>
      </c>
      <c r="B251" s="290"/>
      <c r="C251" s="290"/>
      <c r="D251" s="290"/>
      <c r="E251" s="290"/>
      <c r="F251" s="290"/>
      <c r="G251" s="290"/>
      <c r="H251" s="290"/>
      <c r="I251" s="290"/>
      <c r="J251" s="290"/>
      <c r="K251" s="290"/>
      <c r="L251" s="290"/>
      <c r="M251" s="290"/>
      <c r="N251" s="290"/>
      <c r="O251" s="290"/>
    </row>
    <row r="252" spans="1:15" x14ac:dyDescent="0.3">
      <c r="A252" s="213" t="s">
        <v>461</v>
      </c>
      <c r="B252" s="273" t="s">
        <v>515</v>
      </c>
      <c r="C252" s="183">
        <v>70</v>
      </c>
      <c r="D252" s="182">
        <v>5.31</v>
      </c>
      <c r="E252" s="182">
        <v>6.05</v>
      </c>
      <c r="F252" s="182">
        <v>29.09</v>
      </c>
      <c r="G252" s="182">
        <v>192.37</v>
      </c>
      <c r="H252" s="182">
        <v>7.0000000000000007E-2</v>
      </c>
      <c r="I252" s="182">
        <v>0.78</v>
      </c>
      <c r="J252" s="184">
        <v>28.8</v>
      </c>
      <c r="K252" s="182">
        <v>2.04</v>
      </c>
      <c r="L252" s="182">
        <v>80.78</v>
      </c>
      <c r="M252" s="184">
        <v>88.1</v>
      </c>
      <c r="N252" s="182">
        <v>13.32</v>
      </c>
      <c r="O252" s="182">
        <v>0.53</v>
      </c>
    </row>
    <row r="253" spans="1:15" x14ac:dyDescent="0.3">
      <c r="A253" s="213" t="s">
        <v>455</v>
      </c>
      <c r="B253" s="273" t="s">
        <v>37</v>
      </c>
      <c r="C253" s="183">
        <v>150</v>
      </c>
      <c r="D253" s="184">
        <v>0.6</v>
      </c>
      <c r="E253" s="184">
        <v>0.6</v>
      </c>
      <c r="F253" s="184">
        <v>14.7</v>
      </c>
      <c r="G253" s="184">
        <v>70.5</v>
      </c>
      <c r="H253" s="182">
        <v>0.05</v>
      </c>
      <c r="I253" s="183">
        <v>15</v>
      </c>
      <c r="J253" s="184">
        <v>7.5</v>
      </c>
      <c r="K253" s="184">
        <v>0.3</v>
      </c>
      <c r="L253" s="183">
        <v>24</v>
      </c>
      <c r="M253" s="184">
        <v>16.5</v>
      </c>
      <c r="N253" s="184">
        <v>13.5</v>
      </c>
      <c r="O253" s="184">
        <v>3.3</v>
      </c>
    </row>
    <row r="254" spans="1:15" x14ac:dyDescent="0.3">
      <c r="A254" s="215"/>
      <c r="B254" s="273" t="s">
        <v>551</v>
      </c>
      <c r="C254" s="183">
        <v>200</v>
      </c>
      <c r="D254" s="184">
        <v>6.1</v>
      </c>
      <c r="E254" s="184">
        <v>5.4</v>
      </c>
      <c r="F254" s="184">
        <v>41.7</v>
      </c>
      <c r="G254" s="183">
        <v>238</v>
      </c>
      <c r="H254" s="184">
        <v>0.1</v>
      </c>
      <c r="I254" s="186"/>
      <c r="J254" s="183">
        <v>36</v>
      </c>
      <c r="K254" s="184">
        <v>0.1</v>
      </c>
      <c r="L254" s="183">
        <v>264</v>
      </c>
      <c r="M254" s="183">
        <v>252</v>
      </c>
      <c r="N254" s="183">
        <v>32</v>
      </c>
      <c r="O254" s="182">
        <v>0.62</v>
      </c>
    </row>
    <row r="255" spans="1:15" x14ac:dyDescent="0.3">
      <c r="A255" s="289" t="s">
        <v>60</v>
      </c>
      <c r="B255" s="289"/>
      <c r="C255" s="181">
        <v>420</v>
      </c>
      <c r="D255" s="182">
        <v>12.01</v>
      </c>
      <c r="E255" s="182">
        <v>12.05</v>
      </c>
      <c r="F255" s="182">
        <v>85.49</v>
      </c>
      <c r="G255" s="182">
        <v>500.87</v>
      </c>
      <c r="H255" s="182">
        <v>0.22</v>
      </c>
      <c r="I255" s="182">
        <v>15.78</v>
      </c>
      <c r="J255" s="184">
        <v>72.3</v>
      </c>
      <c r="K255" s="182">
        <v>2.44</v>
      </c>
      <c r="L255" s="182">
        <v>368.78</v>
      </c>
      <c r="M255" s="184">
        <v>356.6</v>
      </c>
      <c r="N255" s="182">
        <v>58.82</v>
      </c>
      <c r="O255" s="182">
        <v>4.45</v>
      </c>
    </row>
    <row r="256" spans="1:15" x14ac:dyDescent="0.3">
      <c r="A256" s="289" t="s">
        <v>41</v>
      </c>
      <c r="B256" s="289"/>
      <c r="C256" s="185">
        <v>2060</v>
      </c>
      <c r="D256" s="182">
        <v>84.51</v>
      </c>
      <c r="E256" s="182">
        <v>67.41</v>
      </c>
      <c r="F256" s="182">
        <v>352.63</v>
      </c>
      <c r="G256" s="182">
        <v>2343.33</v>
      </c>
      <c r="H256" s="182">
        <v>1.1499999999999999</v>
      </c>
      <c r="I256" s="183">
        <v>137</v>
      </c>
      <c r="J256" s="182">
        <v>780.78</v>
      </c>
      <c r="K256" s="182">
        <v>13.39</v>
      </c>
      <c r="L256" s="182">
        <v>769.91</v>
      </c>
      <c r="M256" s="182">
        <v>1338.03</v>
      </c>
      <c r="N256" s="182">
        <v>288.63</v>
      </c>
      <c r="O256" s="182">
        <v>19.649999999999999</v>
      </c>
    </row>
    <row r="257" spans="1:15" s="205" customFormat="1" x14ac:dyDescent="0.3">
      <c r="A257" s="207" t="s">
        <v>13</v>
      </c>
      <c r="B257" s="270" t="s">
        <v>46</v>
      </c>
      <c r="C257" s="126"/>
      <c r="D257" s="126"/>
      <c r="E257" s="126"/>
      <c r="F257" s="125"/>
      <c r="G257" s="125"/>
      <c r="H257" s="208"/>
      <c r="I257" s="208"/>
      <c r="J257" s="187"/>
      <c r="K257" s="187"/>
      <c r="L257" s="187"/>
      <c r="M257" s="187"/>
      <c r="N257" s="187"/>
      <c r="O257" s="187"/>
    </row>
    <row r="258" spans="1:15" s="205" customFormat="1" x14ac:dyDescent="0.3">
      <c r="A258" s="208" t="s">
        <v>15</v>
      </c>
      <c r="B258" s="271">
        <v>2</v>
      </c>
      <c r="C258" s="127"/>
      <c r="D258" s="125"/>
      <c r="E258" s="125"/>
      <c r="F258" s="125"/>
      <c r="G258" s="125"/>
      <c r="H258" s="208"/>
      <c r="I258" s="208"/>
      <c r="J258" s="187"/>
      <c r="K258" s="187"/>
      <c r="L258" s="187"/>
      <c r="M258" s="187"/>
      <c r="N258" s="187"/>
      <c r="O258" s="187"/>
    </row>
    <row r="259" spans="1:15" s="205" customFormat="1" x14ac:dyDescent="0.3">
      <c r="A259" s="292" t="s">
        <v>16</v>
      </c>
      <c r="B259" s="294" t="s">
        <v>17</v>
      </c>
      <c r="C259" s="292" t="s">
        <v>18</v>
      </c>
      <c r="D259" s="291" t="s">
        <v>19</v>
      </c>
      <c r="E259" s="291"/>
      <c r="F259" s="291"/>
      <c r="G259" s="292" t="s">
        <v>20</v>
      </c>
      <c r="H259" s="291" t="s">
        <v>21</v>
      </c>
      <c r="I259" s="291"/>
      <c r="J259" s="291"/>
      <c r="K259" s="291"/>
      <c r="L259" s="291" t="s">
        <v>22</v>
      </c>
      <c r="M259" s="291"/>
      <c r="N259" s="291"/>
      <c r="O259" s="291"/>
    </row>
    <row r="260" spans="1:15" x14ac:dyDescent="0.3">
      <c r="A260" s="293"/>
      <c r="B260" s="295"/>
      <c r="C260" s="293"/>
      <c r="D260" s="209" t="s">
        <v>23</v>
      </c>
      <c r="E260" s="209" t="s">
        <v>24</v>
      </c>
      <c r="F260" s="209" t="s">
        <v>25</v>
      </c>
      <c r="G260" s="293"/>
      <c r="H260" s="209" t="s">
        <v>26</v>
      </c>
      <c r="I260" s="209" t="s">
        <v>27</v>
      </c>
      <c r="J260" s="209" t="s">
        <v>28</v>
      </c>
      <c r="K260" s="209" t="s">
        <v>29</v>
      </c>
      <c r="L260" s="209" t="s">
        <v>30</v>
      </c>
      <c r="M260" s="209" t="s">
        <v>31</v>
      </c>
      <c r="N260" s="209" t="s">
        <v>32</v>
      </c>
      <c r="O260" s="209" t="s">
        <v>33</v>
      </c>
    </row>
    <row r="261" spans="1:15" s="205" customFormat="1" x14ac:dyDescent="0.3">
      <c r="A261" s="210">
        <v>1</v>
      </c>
      <c r="B261" s="272">
        <v>2</v>
      </c>
      <c r="C261" s="210">
        <v>3</v>
      </c>
      <c r="D261" s="210">
        <v>4</v>
      </c>
      <c r="E261" s="210">
        <v>5</v>
      </c>
      <c r="F261" s="210">
        <v>6</v>
      </c>
      <c r="G261" s="210">
        <v>7</v>
      </c>
      <c r="H261" s="210">
        <v>8</v>
      </c>
      <c r="I261" s="210">
        <v>9</v>
      </c>
      <c r="J261" s="210">
        <v>10</v>
      </c>
      <c r="K261" s="210">
        <v>11</v>
      </c>
      <c r="L261" s="210">
        <v>12</v>
      </c>
      <c r="M261" s="210">
        <v>13</v>
      </c>
      <c r="N261" s="210">
        <v>14</v>
      </c>
      <c r="O261" s="210">
        <v>15</v>
      </c>
    </row>
    <row r="262" spans="1:15" s="205" customFormat="1" x14ac:dyDescent="0.3">
      <c r="A262" s="290" t="s">
        <v>34</v>
      </c>
      <c r="B262" s="290"/>
      <c r="C262" s="290"/>
      <c r="D262" s="290"/>
      <c r="E262" s="290"/>
      <c r="F262" s="290"/>
      <c r="G262" s="290"/>
      <c r="H262" s="290"/>
      <c r="I262" s="290"/>
      <c r="J262" s="290"/>
      <c r="K262" s="290"/>
      <c r="L262" s="290"/>
      <c r="M262" s="290"/>
      <c r="N262" s="290"/>
      <c r="O262" s="290"/>
    </row>
    <row r="263" spans="1:15" s="205" customFormat="1" x14ac:dyDescent="0.3">
      <c r="A263" s="213" t="s">
        <v>509</v>
      </c>
      <c r="B263" s="273" t="s">
        <v>76</v>
      </c>
      <c r="C263" s="183">
        <v>200</v>
      </c>
      <c r="D263" s="182">
        <v>6.81</v>
      </c>
      <c r="E263" s="182">
        <v>4.45</v>
      </c>
      <c r="F263" s="182">
        <v>29.05</v>
      </c>
      <c r="G263" s="182">
        <v>185.58</v>
      </c>
      <c r="H263" s="182">
        <v>0.41</v>
      </c>
      <c r="I263" s="184">
        <v>2.2999999999999998</v>
      </c>
      <c r="J263" s="182">
        <v>229.94</v>
      </c>
      <c r="K263" s="182">
        <v>0.24</v>
      </c>
      <c r="L263" s="182">
        <v>213.15</v>
      </c>
      <c r="M263" s="184">
        <v>172.3</v>
      </c>
      <c r="N263" s="182">
        <v>28.78</v>
      </c>
      <c r="O263" s="183">
        <v>5</v>
      </c>
    </row>
    <row r="264" spans="1:15" s="205" customFormat="1" x14ac:dyDescent="0.3">
      <c r="A264" s="212" t="s">
        <v>453</v>
      </c>
      <c r="B264" s="273" t="s">
        <v>35</v>
      </c>
      <c r="C264" s="183">
        <v>10</v>
      </c>
      <c r="D264" s="182">
        <v>0.08</v>
      </c>
      <c r="E264" s="182">
        <v>7.25</v>
      </c>
      <c r="F264" s="182">
        <v>0.13</v>
      </c>
      <c r="G264" s="184">
        <v>66.099999999999994</v>
      </c>
      <c r="H264" s="186"/>
      <c r="I264" s="186"/>
      <c r="J264" s="183">
        <v>45</v>
      </c>
      <c r="K264" s="184">
        <v>0.1</v>
      </c>
      <c r="L264" s="184">
        <v>2.4</v>
      </c>
      <c r="M264" s="183">
        <v>3</v>
      </c>
      <c r="N264" s="182">
        <v>0.05</v>
      </c>
      <c r="O264" s="182">
        <v>0.03</v>
      </c>
    </row>
    <row r="265" spans="1:15" ht="16.5" customHeight="1" x14ac:dyDescent="0.3">
      <c r="A265" s="213" t="s">
        <v>465</v>
      </c>
      <c r="B265" s="273" t="s">
        <v>36</v>
      </c>
      <c r="C265" s="183">
        <v>15</v>
      </c>
      <c r="D265" s="182">
        <v>3.48</v>
      </c>
      <c r="E265" s="182">
        <v>4.43</v>
      </c>
      <c r="F265" s="186"/>
      <c r="G265" s="184">
        <v>54.6</v>
      </c>
      <c r="H265" s="182">
        <v>0.01</v>
      </c>
      <c r="I265" s="182">
        <v>0.11</v>
      </c>
      <c r="J265" s="184">
        <v>43.2</v>
      </c>
      <c r="K265" s="182">
        <v>0.08</v>
      </c>
      <c r="L265" s="183">
        <v>132</v>
      </c>
      <c r="M265" s="183">
        <v>75</v>
      </c>
      <c r="N265" s="182">
        <v>5.25</v>
      </c>
      <c r="O265" s="182">
        <v>0.15</v>
      </c>
    </row>
    <row r="266" spans="1:15" x14ac:dyDescent="0.3">
      <c r="A266" s="214" t="s">
        <v>466</v>
      </c>
      <c r="B266" s="273" t="s">
        <v>62</v>
      </c>
      <c r="C266" s="183">
        <v>40</v>
      </c>
      <c r="D266" s="182">
        <v>5.08</v>
      </c>
      <c r="E266" s="184">
        <v>4.5999999999999996</v>
      </c>
      <c r="F266" s="182">
        <v>0.28000000000000003</v>
      </c>
      <c r="G266" s="184">
        <v>62.8</v>
      </c>
      <c r="H266" s="182">
        <v>0.03</v>
      </c>
      <c r="I266" s="186"/>
      <c r="J266" s="183">
        <v>104</v>
      </c>
      <c r="K266" s="182">
        <v>0.24</v>
      </c>
      <c r="L266" s="183">
        <v>22</v>
      </c>
      <c r="M266" s="184">
        <v>76.8</v>
      </c>
      <c r="N266" s="184">
        <v>4.8</v>
      </c>
      <c r="O266" s="183">
        <v>1</v>
      </c>
    </row>
    <row r="267" spans="1:15" x14ac:dyDescent="0.3">
      <c r="A267" s="214" t="s">
        <v>462</v>
      </c>
      <c r="B267" s="273" t="s">
        <v>519</v>
      </c>
      <c r="C267" s="183">
        <v>200</v>
      </c>
      <c r="D267" s="182">
        <v>3.58</v>
      </c>
      <c r="E267" s="182">
        <v>2.85</v>
      </c>
      <c r="F267" s="182">
        <v>15.71</v>
      </c>
      <c r="G267" s="182">
        <v>104.05</v>
      </c>
      <c r="H267" s="182">
        <v>0.04</v>
      </c>
      <c r="I267" s="182">
        <v>1.17</v>
      </c>
      <c r="J267" s="182">
        <v>19.920000000000002</v>
      </c>
      <c r="K267" s="184">
        <v>0.1</v>
      </c>
      <c r="L267" s="182">
        <v>113.45</v>
      </c>
      <c r="M267" s="184">
        <v>107.2</v>
      </c>
      <c r="N267" s="184">
        <v>29.6</v>
      </c>
      <c r="O267" s="183">
        <v>1</v>
      </c>
    </row>
    <row r="268" spans="1:15" x14ac:dyDescent="0.3">
      <c r="A268" s="213"/>
      <c r="B268" s="273" t="s">
        <v>247</v>
      </c>
      <c r="C268" s="183">
        <v>50</v>
      </c>
      <c r="D268" s="182">
        <v>3.95</v>
      </c>
      <c r="E268" s="184">
        <v>0.5</v>
      </c>
      <c r="F268" s="182">
        <v>24.15</v>
      </c>
      <c r="G268" s="184">
        <v>117.5</v>
      </c>
      <c r="H268" s="182">
        <v>0.08</v>
      </c>
      <c r="I268" s="186"/>
      <c r="J268" s="186"/>
      <c r="K268" s="182">
        <v>0.65</v>
      </c>
      <c r="L268" s="184">
        <v>11.5</v>
      </c>
      <c r="M268" s="184">
        <v>43.5</v>
      </c>
      <c r="N268" s="184">
        <v>16.5</v>
      </c>
      <c r="O268" s="183">
        <v>1</v>
      </c>
    </row>
    <row r="269" spans="1:15" x14ac:dyDescent="0.3">
      <c r="A269" s="213" t="s">
        <v>455</v>
      </c>
      <c r="B269" s="273" t="s">
        <v>37</v>
      </c>
      <c r="C269" s="183">
        <v>200</v>
      </c>
      <c r="D269" s="184">
        <v>0.8</v>
      </c>
      <c r="E269" s="184">
        <v>0.8</v>
      </c>
      <c r="F269" s="184">
        <v>19.600000000000001</v>
      </c>
      <c r="G269" s="183">
        <v>94</v>
      </c>
      <c r="H269" s="182">
        <v>7.0000000000000007E-2</v>
      </c>
      <c r="I269" s="183">
        <v>20</v>
      </c>
      <c r="J269" s="183">
        <v>10</v>
      </c>
      <c r="K269" s="184">
        <v>0.4</v>
      </c>
      <c r="L269" s="183">
        <v>32</v>
      </c>
      <c r="M269" s="183">
        <v>22</v>
      </c>
      <c r="N269" s="183">
        <v>18</v>
      </c>
      <c r="O269" s="184">
        <v>4.4000000000000004</v>
      </c>
    </row>
    <row r="270" spans="1:15" x14ac:dyDescent="0.3">
      <c r="A270" s="289" t="s">
        <v>38</v>
      </c>
      <c r="B270" s="289"/>
      <c r="C270" s="181">
        <v>715</v>
      </c>
      <c r="D270" s="182">
        <v>23.78</v>
      </c>
      <c r="E270" s="182">
        <v>24.88</v>
      </c>
      <c r="F270" s="182">
        <v>88.92</v>
      </c>
      <c r="G270" s="182">
        <v>684.63</v>
      </c>
      <c r="H270" s="182">
        <v>0.64</v>
      </c>
      <c r="I270" s="182">
        <v>23.58</v>
      </c>
      <c r="J270" s="182">
        <v>452.06</v>
      </c>
      <c r="K270" s="182">
        <v>1.81</v>
      </c>
      <c r="L270" s="184">
        <v>526.5</v>
      </c>
      <c r="M270" s="184">
        <v>499.8</v>
      </c>
      <c r="N270" s="182">
        <v>102.98</v>
      </c>
      <c r="O270" s="182">
        <v>12.58</v>
      </c>
    </row>
    <row r="271" spans="1:15" x14ac:dyDescent="0.3">
      <c r="A271" s="290" t="s">
        <v>11</v>
      </c>
      <c r="B271" s="290"/>
      <c r="C271" s="290"/>
      <c r="D271" s="290"/>
      <c r="E271" s="290"/>
      <c r="F271" s="290"/>
      <c r="G271" s="290"/>
      <c r="H271" s="290"/>
      <c r="I271" s="290"/>
      <c r="J271" s="290"/>
      <c r="K271" s="290"/>
      <c r="L271" s="290"/>
      <c r="M271" s="290"/>
      <c r="N271" s="290"/>
      <c r="O271" s="290"/>
    </row>
    <row r="272" spans="1:15" x14ac:dyDescent="0.3">
      <c r="A272" s="213" t="s">
        <v>481</v>
      </c>
      <c r="B272" s="273" t="s">
        <v>347</v>
      </c>
      <c r="C272" s="183">
        <v>100</v>
      </c>
      <c r="D272" s="184">
        <v>1.7</v>
      </c>
      <c r="E272" s="182">
        <v>5.53</v>
      </c>
      <c r="F272" s="182">
        <v>9.94</v>
      </c>
      <c r="G272" s="182">
        <v>96.04</v>
      </c>
      <c r="H272" s="182">
        <v>0.06</v>
      </c>
      <c r="I272" s="182">
        <v>10.91</v>
      </c>
      <c r="J272" s="182">
        <v>552.51</v>
      </c>
      <c r="K272" s="182">
        <v>2.38</v>
      </c>
      <c r="L272" s="182">
        <v>18.559999999999999</v>
      </c>
      <c r="M272" s="182">
        <v>49.61</v>
      </c>
      <c r="N272" s="182">
        <v>23.48</v>
      </c>
      <c r="O272" s="182">
        <v>0.63</v>
      </c>
    </row>
    <row r="273" spans="1:15" ht="33" x14ac:dyDescent="0.3">
      <c r="A273" s="214" t="s">
        <v>510</v>
      </c>
      <c r="B273" s="273" t="s">
        <v>381</v>
      </c>
      <c r="C273" s="183">
        <v>250</v>
      </c>
      <c r="D273" s="182">
        <v>6.57</v>
      </c>
      <c r="E273" s="182">
        <v>4.68</v>
      </c>
      <c r="F273" s="182">
        <v>10.53</v>
      </c>
      <c r="G273" s="182">
        <v>111.33</v>
      </c>
      <c r="H273" s="182">
        <v>0.09</v>
      </c>
      <c r="I273" s="182">
        <v>36.58</v>
      </c>
      <c r="J273" s="184">
        <v>185.2</v>
      </c>
      <c r="K273" s="182">
        <v>1.94</v>
      </c>
      <c r="L273" s="182">
        <v>61.65</v>
      </c>
      <c r="M273" s="182">
        <v>99.22</v>
      </c>
      <c r="N273" s="182">
        <v>34.07</v>
      </c>
      <c r="O273" s="182">
        <v>1.03</v>
      </c>
    </row>
    <row r="274" spans="1:15" x14ac:dyDescent="0.3">
      <c r="A274" s="214" t="s">
        <v>511</v>
      </c>
      <c r="B274" s="273" t="s">
        <v>366</v>
      </c>
      <c r="C274" s="183">
        <v>280</v>
      </c>
      <c r="D274" s="182">
        <v>24.33</v>
      </c>
      <c r="E274" s="182">
        <v>27.33</v>
      </c>
      <c r="F274" s="184">
        <v>37.1</v>
      </c>
      <c r="G274" s="182">
        <v>491.95</v>
      </c>
      <c r="H274" s="182">
        <v>0.35</v>
      </c>
      <c r="I274" s="184">
        <v>46.8</v>
      </c>
      <c r="J274" s="184">
        <v>335.8</v>
      </c>
      <c r="K274" s="182">
        <v>2.79</v>
      </c>
      <c r="L274" s="182">
        <v>46.87</v>
      </c>
      <c r="M274" s="182">
        <v>349.27</v>
      </c>
      <c r="N274" s="182">
        <v>88.65</v>
      </c>
      <c r="O274" s="182">
        <v>3.78</v>
      </c>
    </row>
    <row r="275" spans="1:15" x14ac:dyDescent="0.3">
      <c r="A275" s="213" t="s">
        <v>460</v>
      </c>
      <c r="B275" s="273" t="s">
        <v>514</v>
      </c>
      <c r="C275" s="183">
        <v>200</v>
      </c>
      <c r="D275" s="182">
        <v>0.14000000000000001</v>
      </c>
      <c r="E275" s="184">
        <v>0.1</v>
      </c>
      <c r="F275" s="182">
        <v>12.62</v>
      </c>
      <c r="G275" s="182">
        <v>53.09</v>
      </c>
      <c r="H275" s="186"/>
      <c r="I275" s="183">
        <v>3</v>
      </c>
      <c r="J275" s="184">
        <v>1.6</v>
      </c>
      <c r="K275" s="184">
        <v>0.2</v>
      </c>
      <c r="L275" s="182">
        <v>5.33</v>
      </c>
      <c r="M275" s="184">
        <v>3.2</v>
      </c>
      <c r="N275" s="184">
        <v>1.4</v>
      </c>
      <c r="O275" s="182">
        <v>0.11</v>
      </c>
    </row>
    <row r="276" spans="1:15" x14ac:dyDescent="0.3">
      <c r="A276" s="213"/>
      <c r="B276" s="273" t="s">
        <v>125</v>
      </c>
      <c r="C276" s="183">
        <v>50</v>
      </c>
      <c r="D276" s="182">
        <v>3.95</v>
      </c>
      <c r="E276" s="184">
        <v>0.5</v>
      </c>
      <c r="F276" s="182">
        <v>24.15</v>
      </c>
      <c r="G276" s="184">
        <v>117.5</v>
      </c>
      <c r="H276" s="182">
        <v>0.08</v>
      </c>
      <c r="I276" s="186"/>
      <c r="J276" s="186"/>
      <c r="K276" s="182">
        <v>0.65</v>
      </c>
      <c r="L276" s="184">
        <v>11.5</v>
      </c>
      <c r="M276" s="184">
        <v>43.5</v>
      </c>
      <c r="N276" s="184">
        <v>16.5</v>
      </c>
      <c r="O276" s="183">
        <v>1</v>
      </c>
    </row>
    <row r="277" spans="1:15" x14ac:dyDescent="0.3">
      <c r="A277" s="213"/>
      <c r="B277" s="273" t="s">
        <v>309</v>
      </c>
      <c r="C277" s="183">
        <v>80</v>
      </c>
      <c r="D277" s="182">
        <v>4.4800000000000004</v>
      </c>
      <c r="E277" s="182">
        <v>0.88</v>
      </c>
      <c r="F277" s="182">
        <v>39.520000000000003</v>
      </c>
      <c r="G277" s="184">
        <v>158.4</v>
      </c>
      <c r="H277" s="182">
        <v>0.13</v>
      </c>
      <c r="I277" s="186"/>
      <c r="J277" s="186"/>
      <c r="K277" s="182">
        <v>1.1200000000000001</v>
      </c>
      <c r="L277" s="184">
        <v>23.2</v>
      </c>
      <c r="M277" s="183">
        <v>120</v>
      </c>
      <c r="N277" s="184">
        <v>37.6</v>
      </c>
      <c r="O277" s="182">
        <v>3.12</v>
      </c>
    </row>
    <row r="278" spans="1:15" x14ac:dyDescent="0.3">
      <c r="A278" s="289" t="s">
        <v>40</v>
      </c>
      <c r="B278" s="289"/>
      <c r="C278" s="181">
        <v>960</v>
      </c>
      <c r="D278" s="182">
        <v>41.17</v>
      </c>
      <c r="E278" s="182">
        <v>39.020000000000003</v>
      </c>
      <c r="F278" s="182">
        <v>133.86000000000001</v>
      </c>
      <c r="G278" s="182">
        <v>1028.31</v>
      </c>
      <c r="H278" s="182">
        <v>0.71</v>
      </c>
      <c r="I278" s="182">
        <v>97.29</v>
      </c>
      <c r="J278" s="182">
        <v>1075.1099999999999</v>
      </c>
      <c r="K278" s="182">
        <v>9.08</v>
      </c>
      <c r="L278" s="182">
        <v>167.11</v>
      </c>
      <c r="M278" s="184">
        <v>664.8</v>
      </c>
      <c r="N278" s="184">
        <v>201.7</v>
      </c>
      <c r="O278" s="182">
        <v>9.67</v>
      </c>
    </row>
    <row r="279" spans="1:15" x14ac:dyDescent="0.3">
      <c r="A279" s="290" t="s">
        <v>12</v>
      </c>
      <c r="B279" s="290"/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  <c r="O279" s="290"/>
    </row>
    <row r="280" spans="1:15" x14ac:dyDescent="0.3">
      <c r="A280" s="214" t="s">
        <v>486</v>
      </c>
      <c r="B280" s="273" t="s">
        <v>313</v>
      </c>
      <c r="C280" s="183">
        <v>75</v>
      </c>
      <c r="D280" s="182">
        <v>10.31</v>
      </c>
      <c r="E280" s="182">
        <v>9.15</v>
      </c>
      <c r="F280" s="182">
        <v>24.19</v>
      </c>
      <c r="G280" s="182">
        <v>221.96</v>
      </c>
      <c r="H280" s="182">
        <v>7.0000000000000007E-2</v>
      </c>
      <c r="I280" s="182">
        <v>0.23</v>
      </c>
      <c r="J280" s="182">
        <v>65.33</v>
      </c>
      <c r="K280" s="182">
        <v>1.08</v>
      </c>
      <c r="L280" s="182">
        <v>182.56</v>
      </c>
      <c r="M280" s="182">
        <v>148.75</v>
      </c>
      <c r="N280" s="182">
        <v>15.47</v>
      </c>
      <c r="O280" s="182">
        <v>0.65</v>
      </c>
    </row>
    <row r="281" spans="1:15" x14ac:dyDescent="0.3">
      <c r="A281" s="213" t="s">
        <v>455</v>
      </c>
      <c r="B281" s="273" t="s">
        <v>47</v>
      </c>
      <c r="C281" s="183">
        <v>100</v>
      </c>
      <c r="D281" s="184">
        <v>0.6</v>
      </c>
      <c r="E281" s="184">
        <v>0.6</v>
      </c>
      <c r="F281" s="184">
        <v>15.4</v>
      </c>
      <c r="G281" s="183">
        <v>72</v>
      </c>
      <c r="H281" s="182">
        <v>0.05</v>
      </c>
      <c r="I281" s="183">
        <v>6</v>
      </c>
      <c r="J281" s="183">
        <v>5</v>
      </c>
      <c r="K281" s="184">
        <v>0.4</v>
      </c>
      <c r="L281" s="183">
        <v>30</v>
      </c>
      <c r="M281" s="183">
        <v>22</v>
      </c>
      <c r="N281" s="183">
        <v>17</v>
      </c>
      <c r="O281" s="184">
        <v>0.6</v>
      </c>
    </row>
    <row r="282" spans="1:15" x14ac:dyDescent="0.3">
      <c r="A282" s="213"/>
      <c r="B282" s="273" t="s">
        <v>114</v>
      </c>
      <c r="C282" s="183">
        <v>200</v>
      </c>
      <c r="D282" s="183">
        <v>6</v>
      </c>
      <c r="E282" s="183">
        <v>5</v>
      </c>
      <c r="F282" s="184">
        <v>8.4</v>
      </c>
      <c r="G282" s="183">
        <v>102</v>
      </c>
      <c r="H282" s="182">
        <v>0.04</v>
      </c>
      <c r="I282" s="186"/>
      <c r="J282" s="186"/>
      <c r="K282" s="186"/>
      <c r="L282" s="183">
        <v>248</v>
      </c>
      <c r="M282" s="183">
        <v>184</v>
      </c>
      <c r="N282" s="183">
        <v>28</v>
      </c>
      <c r="O282" s="184">
        <v>0.2</v>
      </c>
    </row>
    <row r="283" spans="1:15" x14ac:dyDescent="0.3">
      <c r="A283" s="289" t="s">
        <v>60</v>
      </c>
      <c r="B283" s="289"/>
      <c r="C283" s="181">
        <v>375</v>
      </c>
      <c r="D283" s="182">
        <v>16.91</v>
      </c>
      <c r="E283" s="182">
        <v>14.75</v>
      </c>
      <c r="F283" s="182">
        <v>47.99</v>
      </c>
      <c r="G283" s="182">
        <v>395.96</v>
      </c>
      <c r="H283" s="182">
        <v>0.16</v>
      </c>
      <c r="I283" s="182">
        <v>6.23</v>
      </c>
      <c r="J283" s="182">
        <v>70.33</v>
      </c>
      <c r="K283" s="182">
        <v>1.48</v>
      </c>
      <c r="L283" s="182">
        <v>460.56</v>
      </c>
      <c r="M283" s="182">
        <v>354.75</v>
      </c>
      <c r="N283" s="182">
        <v>60.47</v>
      </c>
      <c r="O283" s="182">
        <v>1.45</v>
      </c>
    </row>
    <row r="284" spans="1:15" x14ac:dyDescent="0.3">
      <c r="A284" s="289" t="s">
        <v>41</v>
      </c>
      <c r="B284" s="289"/>
      <c r="C284" s="185">
        <v>2050</v>
      </c>
      <c r="D284" s="182">
        <v>81.86</v>
      </c>
      <c r="E284" s="182">
        <v>78.650000000000006</v>
      </c>
      <c r="F284" s="182">
        <v>270.77</v>
      </c>
      <c r="G284" s="184">
        <v>2108.9</v>
      </c>
      <c r="H284" s="182">
        <v>1.51</v>
      </c>
      <c r="I284" s="184">
        <v>127.1</v>
      </c>
      <c r="J284" s="184">
        <v>1597.5</v>
      </c>
      <c r="K284" s="182">
        <v>12.37</v>
      </c>
      <c r="L284" s="182">
        <v>1154.17</v>
      </c>
      <c r="M284" s="182">
        <v>1519.35</v>
      </c>
      <c r="N284" s="182">
        <v>365.15</v>
      </c>
      <c r="O284" s="184">
        <v>23.7</v>
      </c>
    </row>
  </sheetData>
  <mergeCells count="146">
    <mergeCell ref="F2:O4"/>
    <mergeCell ref="A5:O5"/>
    <mergeCell ref="H6:I6"/>
    <mergeCell ref="J6:O6"/>
    <mergeCell ref="H7:I7"/>
    <mergeCell ref="B259:B260"/>
    <mergeCell ref="C259:C260"/>
    <mergeCell ref="D259:F259"/>
    <mergeCell ref="G259:G260"/>
    <mergeCell ref="H259:K259"/>
    <mergeCell ref="A202:B202"/>
    <mergeCell ref="A203:B203"/>
    <mergeCell ref="A147:B147"/>
    <mergeCell ref="A121:A122"/>
    <mergeCell ref="B121:B122"/>
    <mergeCell ref="C121:C122"/>
    <mergeCell ref="D121:F121"/>
    <mergeCell ref="G121:G122"/>
    <mergeCell ref="H121:K121"/>
    <mergeCell ref="L121:O121"/>
    <mergeCell ref="A85:B85"/>
    <mergeCell ref="A64:B64"/>
    <mergeCell ref="A50:O50"/>
    <mergeCell ref="A251:O251"/>
    <mergeCell ref="A255:B255"/>
    <mergeCell ref="A284:B284"/>
    <mergeCell ref="A278:B278"/>
    <mergeCell ref="A279:O279"/>
    <mergeCell ref="A283:B283"/>
    <mergeCell ref="A270:B270"/>
    <mergeCell ref="A271:O271"/>
    <mergeCell ref="L259:O259"/>
    <mergeCell ref="A262:O262"/>
    <mergeCell ref="A259:A260"/>
    <mergeCell ref="A256:B256"/>
    <mergeCell ref="J7:O7"/>
    <mergeCell ref="A141:B141"/>
    <mergeCell ref="A142:O142"/>
    <mergeCell ref="A146:B146"/>
    <mergeCell ref="A133:B133"/>
    <mergeCell ref="A134:O134"/>
    <mergeCell ref="A124:O124"/>
    <mergeCell ref="A63:B63"/>
    <mergeCell ref="A58:B58"/>
    <mergeCell ref="A59:O59"/>
    <mergeCell ref="A49:B49"/>
    <mergeCell ref="A118:B118"/>
    <mergeCell ref="A112:B112"/>
    <mergeCell ref="A113:O113"/>
    <mergeCell ref="A117:B117"/>
    <mergeCell ref="A90:B90"/>
    <mergeCell ref="A91:B91"/>
    <mergeCell ref="A103:B103"/>
    <mergeCell ref="A104:O104"/>
    <mergeCell ref="L94:O94"/>
    <mergeCell ref="A97:O97"/>
    <mergeCell ref="A94:A95"/>
    <mergeCell ref="B94:B95"/>
    <mergeCell ref="C94:C95"/>
    <mergeCell ref="A229:B229"/>
    <mergeCell ref="A230:B230"/>
    <mergeCell ref="A250:B250"/>
    <mergeCell ref="A242:B242"/>
    <mergeCell ref="A243:O243"/>
    <mergeCell ref="L233:O233"/>
    <mergeCell ref="A236:O236"/>
    <mergeCell ref="A233:A234"/>
    <mergeCell ref="B233:B234"/>
    <mergeCell ref="C233:C234"/>
    <mergeCell ref="D233:F233"/>
    <mergeCell ref="G233:G234"/>
    <mergeCell ref="H233:K233"/>
    <mergeCell ref="A224:B224"/>
    <mergeCell ref="A225:O225"/>
    <mergeCell ref="A216:B216"/>
    <mergeCell ref="A217:O217"/>
    <mergeCell ref="A209:O209"/>
    <mergeCell ref="A206:A207"/>
    <mergeCell ref="B206:B207"/>
    <mergeCell ref="C206:C207"/>
    <mergeCell ref="D206:F206"/>
    <mergeCell ref="G206:G207"/>
    <mergeCell ref="H206:K206"/>
    <mergeCell ref="L206:O206"/>
    <mergeCell ref="A172:B172"/>
    <mergeCell ref="A173:B173"/>
    <mergeCell ref="A197:B197"/>
    <mergeCell ref="A198:O198"/>
    <mergeCell ref="A189:O189"/>
    <mergeCell ref="A188:B188"/>
    <mergeCell ref="L176:O176"/>
    <mergeCell ref="A179:O179"/>
    <mergeCell ref="A176:A177"/>
    <mergeCell ref="B176:B177"/>
    <mergeCell ref="C176:C177"/>
    <mergeCell ref="D176:F176"/>
    <mergeCell ref="G176:G177"/>
    <mergeCell ref="H176:K176"/>
    <mergeCell ref="A167:B167"/>
    <mergeCell ref="A168:O168"/>
    <mergeCell ref="A159:B159"/>
    <mergeCell ref="A160:O160"/>
    <mergeCell ref="A153:O153"/>
    <mergeCell ref="A150:A151"/>
    <mergeCell ref="B150:B151"/>
    <mergeCell ref="C150:C151"/>
    <mergeCell ref="D150:F150"/>
    <mergeCell ref="G150:G151"/>
    <mergeCell ref="H150:K150"/>
    <mergeCell ref="L150:O150"/>
    <mergeCell ref="D94:F94"/>
    <mergeCell ref="G94:G95"/>
    <mergeCell ref="H94:K94"/>
    <mergeCell ref="A86:O86"/>
    <mergeCell ref="A77:B77"/>
    <mergeCell ref="A78:O78"/>
    <mergeCell ref="A70:O70"/>
    <mergeCell ref="A67:A68"/>
    <mergeCell ref="B67:B68"/>
    <mergeCell ref="C67:C68"/>
    <mergeCell ref="D67:F67"/>
    <mergeCell ref="G67:G68"/>
    <mergeCell ref="H67:K67"/>
    <mergeCell ref="L67:O67"/>
    <mergeCell ref="A34:B34"/>
    <mergeCell ref="A28:B28"/>
    <mergeCell ref="A29:O29"/>
    <mergeCell ref="A33:B33"/>
    <mergeCell ref="A40:O40"/>
    <mergeCell ref="A37:A38"/>
    <mergeCell ref="B37:B38"/>
    <mergeCell ref="C37:C38"/>
    <mergeCell ref="D37:F37"/>
    <mergeCell ref="G37:G38"/>
    <mergeCell ref="H37:K37"/>
    <mergeCell ref="L37:O37"/>
    <mergeCell ref="A19:B19"/>
    <mergeCell ref="A20:O20"/>
    <mergeCell ref="L10:O10"/>
    <mergeCell ref="A13:O13"/>
    <mergeCell ref="A10:A11"/>
    <mergeCell ref="B10:B11"/>
    <mergeCell ref="C10:C11"/>
    <mergeCell ref="D10:F10"/>
    <mergeCell ref="G10:G11"/>
    <mergeCell ref="H10: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9" manualBreakCount="9">
    <brk id="34" max="16383" man="1"/>
    <brk id="64" max="16383" man="1"/>
    <brk id="91" max="16383" man="1"/>
    <brk id="118" max="16383" man="1"/>
    <brk id="147" max="16383" man="1"/>
    <brk id="173" max="16383" man="1"/>
    <brk id="203" max="16383" man="1"/>
    <brk id="230" max="16383" man="1"/>
    <brk id="2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7"/>
  <sheetViews>
    <sheetView view="pageBreakPreview" zoomScale="60" zoomScaleNormal="60" workbookViewId="0">
      <selection activeCell="A2" sqref="A2:W3"/>
    </sheetView>
  </sheetViews>
  <sheetFormatPr defaultRowHeight="16.5" x14ac:dyDescent="0.3"/>
  <cols>
    <col min="1" max="1" width="32.140625" style="128" customWidth="1"/>
    <col min="2" max="16384" width="9.140625" style="128"/>
  </cols>
  <sheetData>
    <row r="1" spans="1:23" x14ac:dyDescent="0.3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R1" s="124"/>
      <c r="S1" s="124"/>
      <c r="T1" s="124"/>
      <c r="U1" s="124"/>
      <c r="V1" s="124"/>
      <c r="W1" s="123" t="s">
        <v>59</v>
      </c>
    </row>
    <row r="2" spans="1:23" ht="16.5" customHeight="1" x14ac:dyDescent="0.3">
      <c r="A2" s="306" t="s">
        <v>561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</row>
    <row r="3" spans="1:23" x14ac:dyDescent="0.3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</row>
    <row r="4" spans="1:23" ht="13.9" customHeight="1" x14ac:dyDescent="0.3">
      <c r="A4" s="303"/>
      <c r="B4" s="303" t="s">
        <v>18</v>
      </c>
      <c r="C4" s="303" t="s">
        <v>19</v>
      </c>
      <c r="D4" s="303"/>
      <c r="E4" s="303"/>
      <c r="F4" s="303"/>
      <c r="G4" s="303" t="s">
        <v>20</v>
      </c>
      <c r="H4" s="303" t="s">
        <v>417</v>
      </c>
      <c r="I4" s="303" t="s">
        <v>21</v>
      </c>
      <c r="J4" s="303"/>
      <c r="K4" s="303"/>
      <c r="L4" s="303"/>
      <c r="M4" s="303"/>
      <c r="N4" s="303"/>
      <c r="O4" s="303" t="s">
        <v>22</v>
      </c>
      <c r="P4" s="303"/>
      <c r="Q4" s="303"/>
      <c r="R4" s="303"/>
      <c r="S4" s="303"/>
      <c r="T4" s="303"/>
      <c r="U4" s="303"/>
      <c r="V4" s="304" t="s">
        <v>423</v>
      </c>
      <c r="W4" s="304" t="s">
        <v>424</v>
      </c>
    </row>
    <row r="5" spans="1:23" x14ac:dyDescent="0.3">
      <c r="A5" s="303"/>
      <c r="B5" s="303"/>
      <c r="C5" s="218" t="s">
        <v>415</v>
      </c>
      <c r="D5" s="218" t="s">
        <v>416</v>
      </c>
      <c r="E5" s="218" t="s">
        <v>24</v>
      </c>
      <c r="F5" s="218" t="s">
        <v>25</v>
      </c>
      <c r="G5" s="303"/>
      <c r="H5" s="303"/>
      <c r="I5" s="218" t="s">
        <v>26</v>
      </c>
      <c r="J5" s="218" t="s">
        <v>418</v>
      </c>
      <c r="K5" s="218" t="s">
        <v>27</v>
      </c>
      <c r="L5" s="218" t="s">
        <v>28</v>
      </c>
      <c r="M5" s="218" t="s">
        <v>419</v>
      </c>
      <c r="N5" s="218" t="s">
        <v>29</v>
      </c>
      <c r="O5" s="218" t="s">
        <v>30</v>
      </c>
      <c r="P5" s="218" t="s">
        <v>31</v>
      </c>
      <c r="Q5" s="218" t="s">
        <v>32</v>
      </c>
      <c r="R5" s="218" t="s">
        <v>33</v>
      </c>
      <c r="S5" s="218" t="s">
        <v>420</v>
      </c>
      <c r="T5" s="218" t="s">
        <v>421</v>
      </c>
      <c r="U5" s="218" t="s">
        <v>422</v>
      </c>
      <c r="V5" s="305"/>
      <c r="W5" s="305"/>
    </row>
    <row r="6" spans="1:23" x14ac:dyDescent="0.3">
      <c r="A6" s="219" t="s">
        <v>411</v>
      </c>
      <c r="B6" s="220">
        <v>661</v>
      </c>
      <c r="C6" s="221">
        <v>28.45</v>
      </c>
      <c r="D6" s="222">
        <v>17.940000000000001</v>
      </c>
      <c r="E6" s="221">
        <v>26.06</v>
      </c>
      <c r="F6" s="221">
        <v>93.88</v>
      </c>
      <c r="G6" s="221">
        <v>732.88</v>
      </c>
      <c r="H6" s="223">
        <v>187.33</v>
      </c>
      <c r="I6" s="221">
        <v>0.35</v>
      </c>
      <c r="J6" s="222">
        <v>0.65</v>
      </c>
      <c r="K6" s="221">
        <v>22.89</v>
      </c>
      <c r="L6" s="221">
        <v>285.63</v>
      </c>
      <c r="M6" s="222">
        <v>1.29</v>
      </c>
      <c r="N6" s="221">
        <v>2.54</v>
      </c>
      <c r="O6" s="221">
        <v>352.23</v>
      </c>
      <c r="P6" s="221">
        <v>477.53</v>
      </c>
      <c r="Q6" s="221">
        <v>111.61</v>
      </c>
      <c r="R6" s="221">
        <v>8.09</v>
      </c>
      <c r="S6" s="222">
        <v>568.45000000000005</v>
      </c>
      <c r="T6" s="222">
        <v>27.87</v>
      </c>
      <c r="U6" s="222">
        <v>18.09</v>
      </c>
      <c r="V6" s="222">
        <v>0.32</v>
      </c>
      <c r="W6" s="222">
        <v>1.53</v>
      </c>
    </row>
    <row r="7" spans="1:23" x14ac:dyDescent="0.3">
      <c r="A7" s="219" t="s">
        <v>409</v>
      </c>
      <c r="B7" s="224"/>
      <c r="C7" s="225">
        <v>27</v>
      </c>
      <c r="D7" s="226">
        <f>D6/C6</f>
        <v>0.63057996485061518</v>
      </c>
      <c r="E7" s="225">
        <v>24</v>
      </c>
      <c r="F7" s="225">
        <v>21</v>
      </c>
      <c r="G7" s="225">
        <v>23</v>
      </c>
      <c r="H7" s="226">
        <f>H6/H17</f>
        <v>0.6244333333333334</v>
      </c>
      <c r="I7" s="225">
        <v>23</v>
      </c>
      <c r="J7" s="226">
        <f t="shared" ref="J7" si="0">J6/J17</f>
        <v>0.3611111111111111</v>
      </c>
      <c r="K7" s="225">
        <v>23</v>
      </c>
      <c r="L7" s="225">
        <v>26</v>
      </c>
      <c r="M7" s="226">
        <f>M6/M17</f>
        <v>8.6000000000000007E-2</v>
      </c>
      <c r="N7" s="225">
        <v>17</v>
      </c>
      <c r="O7" s="225">
        <v>29</v>
      </c>
      <c r="P7" s="225">
        <v>27</v>
      </c>
      <c r="Q7" s="225">
        <v>27</v>
      </c>
      <c r="R7" s="225">
        <v>45</v>
      </c>
      <c r="S7" s="226">
        <f t="shared" ref="S7:W7" si="1">S6/S17</f>
        <v>0.22738000000000003</v>
      </c>
      <c r="T7" s="226">
        <f t="shared" si="1"/>
        <v>0.2787</v>
      </c>
      <c r="U7" s="226">
        <f t="shared" si="1"/>
        <v>0.36180000000000001</v>
      </c>
      <c r="V7" s="226">
        <f t="shared" si="1"/>
        <v>0.16</v>
      </c>
      <c r="W7" s="226">
        <f t="shared" si="1"/>
        <v>0.19125</v>
      </c>
    </row>
    <row r="8" spans="1:23" ht="13.9" customHeight="1" x14ac:dyDescent="0.3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227"/>
      <c r="T8" s="227"/>
      <c r="U8" s="227"/>
      <c r="V8" s="227"/>
      <c r="W8" s="227"/>
    </row>
    <row r="9" spans="1:23" x14ac:dyDescent="0.3">
      <c r="A9" s="219" t="s">
        <v>412</v>
      </c>
      <c r="B9" s="220">
        <v>972</v>
      </c>
      <c r="C9" s="221">
        <v>41.53</v>
      </c>
      <c r="D9" s="222">
        <v>25.34</v>
      </c>
      <c r="E9" s="221">
        <v>34.729999999999997</v>
      </c>
      <c r="F9" s="221">
        <v>141.61000000000001</v>
      </c>
      <c r="G9" s="228">
        <v>1023.7</v>
      </c>
      <c r="H9" s="222">
        <v>68.540000000000006</v>
      </c>
      <c r="I9" s="221">
        <v>0.9</v>
      </c>
      <c r="J9" s="222">
        <v>0.66</v>
      </c>
      <c r="K9" s="221">
        <v>95.66</v>
      </c>
      <c r="L9" s="228">
        <v>1073.47</v>
      </c>
      <c r="M9" s="222">
        <v>2.31</v>
      </c>
      <c r="N9" s="221">
        <v>10.06</v>
      </c>
      <c r="O9" s="221">
        <v>184.98</v>
      </c>
      <c r="P9" s="221">
        <v>641.39</v>
      </c>
      <c r="Q9" s="221">
        <v>193.84</v>
      </c>
      <c r="R9" s="221">
        <v>10.71</v>
      </c>
      <c r="S9" s="222">
        <v>850.44</v>
      </c>
      <c r="T9" s="222">
        <v>60.22</v>
      </c>
      <c r="U9" s="222">
        <v>38.99</v>
      </c>
      <c r="V9" s="222">
        <v>0.96</v>
      </c>
      <c r="W9" s="222">
        <v>4.97</v>
      </c>
    </row>
    <row r="10" spans="1:23" x14ac:dyDescent="0.3">
      <c r="A10" s="219" t="s">
        <v>409</v>
      </c>
      <c r="B10" s="224"/>
      <c r="C10" s="225">
        <v>40</v>
      </c>
      <c r="D10" s="226">
        <f>D9/C9</f>
        <v>0.61016132915964361</v>
      </c>
      <c r="E10" s="225">
        <v>32</v>
      </c>
      <c r="F10" s="225">
        <v>32</v>
      </c>
      <c r="G10" s="225">
        <v>33</v>
      </c>
      <c r="H10" s="226">
        <f>H9/H17</f>
        <v>0.22846666666666668</v>
      </c>
      <c r="I10" s="225">
        <v>60</v>
      </c>
      <c r="J10" s="226">
        <f>J9/J17</f>
        <v>0.3666666666666667</v>
      </c>
      <c r="K10" s="225">
        <v>96</v>
      </c>
      <c r="L10" s="225">
        <v>98</v>
      </c>
      <c r="M10" s="226">
        <f>M9/M17</f>
        <v>0.154</v>
      </c>
      <c r="N10" s="225">
        <v>67</v>
      </c>
      <c r="O10" s="225">
        <v>15</v>
      </c>
      <c r="P10" s="225">
        <v>36</v>
      </c>
      <c r="Q10" s="225">
        <v>46</v>
      </c>
      <c r="R10" s="225">
        <v>60</v>
      </c>
      <c r="S10" s="226">
        <f t="shared" ref="S10:W10" si="2">S9/S17</f>
        <v>0.34017600000000003</v>
      </c>
      <c r="T10" s="226">
        <f t="shared" si="2"/>
        <v>0.60219999999999996</v>
      </c>
      <c r="U10" s="226">
        <f t="shared" si="2"/>
        <v>0.77980000000000005</v>
      </c>
      <c r="V10" s="226">
        <f t="shared" si="2"/>
        <v>0.48</v>
      </c>
      <c r="W10" s="226">
        <f t="shared" si="2"/>
        <v>0.62124999999999997</v>
      </c>
    </row>
    <row r="11" spans="1:23" ht="13.9" customHeight="1" x14ac:dyDescent="0.3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227"/>
      <c r="T11" s="227"/>
      <c r="U11" s="227"/>
      <c r="V11" s="227"/>
      <c r="W11" s="227"/>
    </row>
    <row r="12" spans="1:23" x14ac:dyDescent="0.3">
      <c r="A12" s="219" t="s">
        <v>413</v>
      </c>
      <c r="B12" s="229">
        <v>408</v>
      </c>
      <c r="C12" s="230">
        <v>14.05</v>
      </c>
      <c r="D12" s="222">
        <v>9.06</v>
      </c>
      <c r="E12" s="230">
        <v>12.07</v>
      </c>
      <c r="F12" s="230">
        <v>64.010000000000005</v>
      </c>
      <c r="G12" s="230">
        <v>426.54</v>
      </c>
      <c r="H12" s="222">
        <v>9.84</v>
      </c>
      <c r="I12" s="230">
        <v>0.19</v>
      </c>
      <c r="J12" s="222">
        <v>0.39</v>
      </c>
      <c r="K12" s="230">
        <v>13.53</v>
      </c>
      <c r="L12" s="230">
        <v>79.31</v>
      </c>
      <c r="M12" s="222">
        <v>0.65</v>
      </c>
      <c r="N12" s="230">
        <v>2.08</v>
      </c>
      <c r="O12" s="230">
        <v>321.43</v>
      </c>
      <c r="P12" s="230">
        <v>297.51</v>
      </c>
      <c r="Q12" s="230">
        <v>62.28</v>
      </c>
      <c r="R12" s="230">
        <v>2.88</v>
      </c>
      <c r="S12" s="222">
        <v>286.01</v>
      </c>
      <c r="T12" s="222">
        <v>8.18</v>
      </c>
      <c r="U12" s="222">
        <v>9.4</v>
      </c>
      <c r="V12" s="222">
        <v>0.19</v>
      </c>
      <c r="W12" s="222">
        <v>1.3</v>
      </c>
    </row>
    <row r="13" spans="1:23" x14ac:dyDescent="0.3">
      <c r="A13" s="219" t="s">
        <v>409</v>
      </c>
      <c r="B13" s="231"/>
      <c r="C13" s="232">
        <v>13</v>
      </c>
      <c r="D13" s="226">
        <f>D12/C12</f>
        <v>0.64483985765124552</v>
      </c>
      <c r="E13" s="232">
        <v>11</v>
      </c>
      <c r="F13" s="232">
        <v>14</v>
      </c>
      <c r="G13" s="232">
        <v>14</v>
      </c>
      <c r="H13" s="226">
        <f>H12/H17</f>
        <v>3.2800000000000003E-2</v>
      </c>
      <c r="I13" s="232">
        <v>13</v>
      </c>
      <c r="J13" s="226">
        <f>J12/J17</f>
        <v>0.21666666666666667</v>
      </c>
      <c r="K13" s="232">
        <v>14</v>
      </c>
      <c r="L13" s="232">
        <v>7</v>
      </c>
      <c r="M13" s="226">
        <f>M12/M17</f>
        <v>4.3333333333333335E-2</v>
      </c>
      <c r="N13" s="232">
        <v>14</v>
      </c>
      <c r="O13" s="232">
        <v>27</v>
      </c>
      <c r="P13" s="232">
        <v>17</v>
      </c>
      <c r="Q13" s="232">
        <v>15</v>
      </c>
      <c r="R13" s="232">
        <v>16</v>
      </c>
      <c r="S13" s="226">
        <f t="shared" ref="S13:W13" si="3">S12/S17</f>
        <v>0.11440399999999999</v>
      </c>
      <c r="T13" s="226">
        <f t="shared" si="3"/>
        <v>8.1799999999999998E-2</v>
      </c>
      <c r="U13" s="226">
        <f t="shared" si="3"/>
        <v>0.188</v>
      </c>
      <c r="V13" s="226">
        <f t="shared" si="3"/>
        <v>9.5000000000000001E-2</v>
      </c>
      <c r="W13" s="226">
        <f t="shared" si="3"/>
        <v>0.16250000000000001</v>
      </c>
    </row>
    <row r="14" spans="1:23" x14ac:dyDescent="0.3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227"/>
      <c r="T14" s="227"/>
      <c r="U14" s="227"/>
      <c r="V14" s="227"/>
      <c r="W14" s="227"/>
    </row>
    <row r="15" spans="1:23" x14ac:dyDescent="0.3">
      <c r="A15" s="219" t="s">
        <v>414</v>
      </c>
      <c r="B15" s="233">
        <v>2040</v>
      </c>
      <c r="C15" s="234">
        <v>84</v>
      </c>
      <c r="D15" s="235">
        <f>D12+D9+D6</f>
        <v>52.34</v>
      </c>
      <c r="E15" s="234">
        <v>73</v>
      </c>
      <c r="F15" s="234">
        <v>300</v>
      </c>
      <c r="G15" s="236">
        <v>2183</v>
      </c>
      <c r="H15" s="235">
        <f>H12+H9+H6</f>
        <v>265.71000000000004</v>
      </c>
      <c r="I15" s="234">
        <v>1</v>
      </c>
      <c r="J15" s="235">
        <f>J12+J9+J6</f>
        <v>1.7000000000000002</v>
      </c>
      <c r="K15" s="234">
        <v>132</v>
      </c>
      <c r="L15" s="236">
        <v>1438</v>
      </c>
      <c r="M15" s="235">
        <f>M12+M9+M6</f>
        <v>4.25</v>
      </c>
      <c r="N15" s="234">
        <v>15</v>
      </c>
      <c r="O15" s="234">
        <v>859</v>
      </c>
      <c r="P15" s="236">
        <v>1416</v>
      </c>
      <c r="Q15" s="234">
        <v>368</v>
      </c>
      <c r="R15" s="234">
        <v>22</v>
      </c>
      <c r="S15" s="235">
        <f t="shared" ref="S15:W15" si="4">S12+S9+S6</f>
        <v>1704.9</v>
      </c>
      <c r="T15" s="235">
        <f t="shared" si="4"/>
        <v>96.27000000000001</v>
      </c>
      <c r="U15" s="235">
        <f t="shared" si="4"/>
        <v>66.48</v>
      </c>
      <c r="V15" s="222">
        <f t="shared" si="4"/>
        <v>1.47</v>
      </c>
      <c r="W15" s="222">
        <f t="shared" si="4"/>
        <v>7.8</v>
      </c>
    </row>
    <row r="16" spans="1:23" x14ac:dyDescent="0.3">
      <c r="A16" s="219" t="s">
        <v>409</v>
      </c>
      <c r="B16" s="224"/>
      <c r="C16" s="225">
        <v>80</v>
      </c>
      <c r="D16" s="226">
        <f>D15/C15</f>
        <v>0.62309523809523815</v>
      </c>
      <c r="E16" s="225">
        <v>68</v>
      </c>
      <c r="F16" s="225">
        <v>68</v>
      </c>
      <c r="G16" s="225">
        <v>69</v>
      </c>
      <c r="H16" s="226">
        <f>H15/H17</f>
        <v>0.88570000000000015</v>
      </c>
      <c r="I16" s="237">
        <v>0.96</v>
      </c>
      <c r="J16" s="226">
        <f>J15/J17</f>
        <v>0.94444444444444453</v>
      </c>
      <c r="K16" s="237">
        <v>1.32</v>
      </c>
      <c r="L16" s="237">
        <v>1.31</v>
      </c>
      <c r="M16" s="226">
        <f>M15/M17</f>
        <v>0.28333333333333333</v>
      </c>
      <c r="N16" s="237">
        <v>0.98</v>
      </c>
      <c r="O16" s="237">
        <v>0.72</v>
      </c>
      <c r="P16" s="237">
        <v>0.79</v>
      </c>
      <c r="Q16" s="237">
        <v>0.88</v>
      </c>
      <c r="R16" s="237">
        <v>1.2</v>
      </c>
      <c r="S16" s="226">
        <f t="shared" ref="S16:W16" si="5">S15/S17</f>
        <v>0.68196000000000001</v>
      </c>
      <c r="T16" s="226">
        <f t="shared" si="5"/>
        <v>0.96270000000000011</v>
      </c>
      <c r="U16" s="226">
        <f t="shared" si="5"/>
        <v>1.3296000000000001</v>
      </c>
      <c r="V16" s="226">
        <f t="shared" si="5"/>
        <v>0.73499999999999999</v>
      </c>
      <c r="W16" s="226">
        <f t="shared" si="5"/>
        <v>0.97499999999999998</v>
      </c>
    </row>
    <row r="17" spans="1:23" ht="33" x14ac:dyDescent="0.3">
      <c r="A17" s="219" t="s">
        <v>410</v>
      </c>
      <c r="B17" s="238"/>
      <c r="C17" s="235">
        <v>105</v>
      </c>
      <c r="D17" s="235" t="s">
        <v>425</v>
      </c>
      <c r="E17" s="235">
        <v>107</v>
      </c>
      <c r="F17" s="235">
        <v>442</v>
      </c>
      <c r="G17" s="239">
        <v>3142</v>
      </c>
      <c r="H17" s="239">
        <v>300</v>
      </c>
      <c r="I17" s="235">
        <v>1.5</v>
      </c>
      <c r="J17" s="240">
        <v>1.8</v>
      </c>
      <c r="K17" s="235">
        <v>100</v>
      </c>
      <c r="L17" s="235">
        <v>1100</v>
      </c>
      <c r="M17" s="235">
        <v>15</v>
      </c>
      <c r="N17" s="235">
        <v>15</v>
      </c>
      <c r="O17" s="239">
        <v>1200</v>
      </c>
      <c r="P17" s="239">
        <v>1800</v>
      </c>
      <c r="Q17" s="235">
        <v>420</v>
      </c>
      <c r="R17" s="235">
        <v>18</v>
      </c>
      <c r="S17" s="235">
        <v>2500</v>
      </c>
      <c r="T17" s="235">
        <v>100</v>
      </c>
      <c r="U17" s="235">
        <v>50</v>
      </c>
      <c r="V17" s="240">
        <v>2</v>
      </c>
      <c r="W17" s="235">
        <v>8</v>
      </c>
    </row>
  </sheetData>
  <mergeCells count="13">
    <mergeCell ref="W4:W5"/>
    <mergeCell ref="O4:U4"/>
    <mergeCell ref="A2:W3"/>
    <mergeCell ref="A4:A5"/>
    <mergeCell ref="B4:B5"/>
    <mergeCell ref="C4:F4"/>
    <mergeCell ref="G4:G5"/>
    <mergeCell ref="I4:N4"/>
    <mergeCell ref="A14:R14"/>
    <mergeCell ref="A8:R8"/>
    <mergeCell ref="A11:R11"/>
    <mergeCell ref="H4:H5"/>
    <mergeCell ref="V4:V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50"/>
  <sheetViews>
    <sheetView view="pageBreakPreview" zoomScale="60" zoomScaleNormal="100" workbookViewId="0">
      <selection activeCell="U11" sqref="U11"/>
    </sheetView>
  </sheetViews>
  <sheetFormatPr defaultColWidth="9.140625" defaultRowHeight="16.5" x14ac:dyDescent="0.3"/>
  <cols>
    <col min="1" max="3" width="9.140625" style="116"/>
    <col min="4" max="6" width="9.28515625" style="116" bestFit="1" customWidth="1"/>
    <col min="7" max="7" width="10.140625" style="116" bestFit="1" customWidth="1"/>
    <col min="8" max="8" width="7.42578125" style="116" customWidth="1"/>
    <col min="9" max="12" width="9.28515625" style="116" bestFit="1" customWidth="1"/>
    <col min="13" max="13" width="7.28515625" style="116" customWidth="1"/>
    <col min="14" max="16" width="9.28515625" style="116" bestFit="1" customWidth="1"/>
    <col min="17" max="16384" width="9.140625" style="116"/>
  </cols>
  <sheetData>
    <row r="1" spans="1:1025" s="129" customFormat="1" x14ac:dyDescent="0.3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04" t="s">
        <v>61</v>
      </c>
      <c r="Q1" s="241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  <c r="IO1" s="242"/>
      <c r="IP1" s="242"/>
      <c r="IQ1" s="242"/>
      <c r="IR1" s="242"/>
      <c r="IS1" s="242"/>
      <c r="IT1" s="242"/>
      <c r="IU1" s="242"/>
      <c r="IV1" s="242"/>
      <c r="IW1" s="242"/>
      <c r="IX1" s="242"/>
      <c r="IY1" s="242"/>
      <c r="IZ1" s="242"/>
      <c r="JA1" s="242"/>
      <c r="JB1" s="242"/>
      <c r="JC1" s="242"/>
      <c r="JD1" s="242"/>
      <c r="JE1" s="242"/>
      <c r="JF1" s="242"/>
      <c r="JG1" s="242"/>
      <c r="JH1" s="242"/>
      <c r="JI1" s="242"/>
      <c r="JJ1" s="242"/>
      <c r="JK1" s="242"/>
      <c r="JL1" s="242"/>
      <c r="JM1" s="242"/>
      <c r="JN1" s="242"/>
      <c r="JO1" s="242"/>
      <c r="JP1" s="242"/>
      <c r="JQ1" s="242"/>
      <c r="JR1" s="242"/>
      <c r="JS1" s="242"/>
      <c r="JT1" s="242"/>
      <c r="JU1" s="242"/>
      <c r="JV1" s="242"/>
      <c r="JW1" s="242"/>
      <c r="JX1" s="242"/>
      <c r="JY1" s="242"/>
      <c r="JZ1" s="242"/>
      <c r="KA1" s="242"/>
      <c r="KB1" s="242"/>
      <c r="KC1" s="242"/>
      <c r="KD1" s="242"/>
      <c r="KE1" s="242"/>
      <c r="KF1" s="242"/>
      <c r="KG1" s="242"/>
      <c r="KH1" s="242"/>
      <c r="KI1" s="242"/>
      <c r="KJ1" s="242"/>
      <c r="KK1" s="242"/>
      <c r="KL1" s="242"/>
      <c r="KM1" s="242"/>
      <c r="KN1" s="242"/>
      <c r="KO1" s="242"/>
      <c r="KP1" s="242"/>
      <c r="KQ1" s="242"/>
      <c r="KR1" s="242"/>
      <c r="KS1" s="242"/>
      <c r="KT1" s="242"/>
      <c r="KU1" s="242"/>
      <c r="KV1" s="242"/>
      <c r="KW1" s="242"/>
      <c r="KX1" s="242"/>
      <c r="KY1" s="242"/>
      <c r="KZ1" s="242"/>
      <c r="LA1" s="242"/>
      <c r="LB1" s="242"/>
      <c r="LC1" s="242"/>
      <c r="LD1" s="242"/>
      <c r="LE1" s="242"/>
      <c r="LF1" s="242"/>
      <c r="LG1" s="242"/>
      <c r="LH1" s="242"/>
      <c r="LI1" s="242"/>
      <c r="LJ1" s="242"/>
      <c r="LK1" s="242"/>
      <c r="LL1" s="242"/>
      <c r="LM1" s="242"/>
      <c r="LN1" s="242"/>
      <c r="LO1" s="242"/>
      <c r="LP1" s="242"/>
      <c r="LQ1" s="242"/>
      <c r="LR1" s="242"/>
      <c r="LS1" s="242"/>
      <c r="LT1" s="242"/>
      <c r="LU1" s="242"/>
      <c r="LV1" s="242"/>
      <c r="LW1" s="242"/>
      <c r="LX1" s="242"/>
      <c r="LY1" s="242"/>
      <c r="LZ1" s="242"/>
      <c r="MA1" s="242"/>
      <c r="MB1" s="242"/>
      <c r="MC1" s="242"/>
      <c r="MD1" s="242"/>
      <c r="ME1" s="242"/>
      <c r="MF1" s="242"/>
      <c r="MG1" s="242"/>
      <c r="MH1" s="242"/>
      <c r="MI1" s="242"/>
      <c r="MJ1" s="242"/>
      <c r="MK1" s="242"/>
      <c r="ML1" s="242"/>
      <c r="MM1" s="242"/>
      <c r="MN1" s="242"/>
      <c r="MO1" s="242"/>
      <c r="MP1" s="242"/>
      <c r="MQ1" s="242"/>
      <c r="MR1" s="242"/>
      <c r="MS1" s="242"/>
      <c r="MT1" s="242"/>
      <c r="MU1" s="242"/>
      <c r="MV1" s="242"/>
      <c r="MW1" s="242"/>
      <c r="MX1" s="242"/>
      <c r="MY1" s="242"/>
      <c r="MZ1" s="242"/>
      <c r="NA1" s="242"/>
      <c r="NB1" s="242"/>
      <c r="NC1" s="242"/>
      <c r="ND1" s="242"/>
      <c r="NE1" s="242"/>
      <c r="NF1" s="242"/>
      <c r="NG1" s="242"/>
      <c r="NH1" s="242"/>
      <c r="NI1" s="242"/>
      <c r="NJ1" s="242"/>
      <c r="NK1" s="242"/>
      <c r="NL1" s="242"/>
      <c r="NM1" s="242"/>
      <c r="NN1" s="242"/>
      <c r="NO1" s="242"/>
      <c r="NP1" s="242"/>
      <c r="NQ1" s="242"/>
      <c r="NR1" s="242"/>
      <c r="NS1" s="242"/>
      <c r="NT1" s="242"/>
      <c r="NU1" s="242"/>
      <c r="NV1" s="242"/>
      <c r="NW1" s="242"/>
      <c r="NX1" s="242"/>
      <c r="NY1" s="242"/>
      <c r="NZ1" s="242"/>
      <c r="OA1" s="242"/>
      <c r="OB1" s="242"/>
      <c r="OC1" s="242"/>
      <c r="OD1" s="242"/>
      <c r="OE1" s="242"/>
      <c r="OF1" s="242"/>
      <c r="OG1" s="242"/>
      <c r="OH1" s="242"/>
      <c r="OI1" s="242"/>
      <c r="OJ1" s="242"/>
      <c r="OK1" s="242"/>
      <c r="OL1" s="242"/>
      <c r="OM1" s="242"/>
      <c r="ON1" s="242"/>
      <c r="OO1" s="242"/>
      <c r="OP1" s="242"/>
      <c r="OQ1" s="242"/>
      <c r="OR1" s="242"/>
      <c r="OS1" s="242"/>
      <c r="OT1" s="242"/>
      <c r="OU1" s="242"/>
      <c r="OV1" s="242"/>
      <c r="OW1" s="242"/>
      <c r="OX1" s="242"/>
      <c r="OY1" s="242"/>
      <c r="OZ1" s="242"/>
      <c r="PA1" s="242"/>
      <c r="PB1" s="242"/>
      <c r="PC1" s="242"/>
      <c r="PD1" s="242"/>
      <c r="PE1" s="242"/>
      <c r="PF1" s="242"/>
      <c r="PG1" s="242"/>
      <c r="PH1" s="242"/>
      <c r="PI1" s="242"/>
      <c r="PJ1" s="242"/>
      <c r="PK1" s="242"/>
      <c r="PL1" s="242"/>
      <c r="PM1" s="242"/>
      <c r="PN1" s="242"/>
      <c r="PO1" s="242"/>
      <c r="PP1" s="242"/>
      <c r="PQ1" s="242"/>
      <c r="PR1" s="242"/>
      <c r="PS1" s="242"/>
      <c r="PT1" s="242"/>
      <c r="PU1" s="242"/>
      <c r="PV1" s="242"/>
      <c r="PW1" s="242"/>
      <c r="PX1" s="242"/>
      <c r="PY1" s="242"/>
      <c r="PZ1" s="242"/>
      <c r="QA1" s="242"/>
      <c r="QB1" s="242"/>
      <c r="QC1" s="242"/>
      <c r="QD1" s="242"/>
      <c r="QE1" s="242"/>
      <c r="QF1" s="242"/>
      <c r="QG1" s="242"/>
      <c r="QH1" s="242"/>
      <c r="QI1" s="242"/>
      <c r="QJ1" s="242"/>
      <c r="QK1" s="242"/>
      <c r="QL1" s="242"/>
      <c r="QM1" s="242"/>
      <c r="QN1" s="242"/>
      <c r="QO1" s="242"/>
      <c r="QP1" s="242"/>
      <c r="QQ1" s="242"/>
      <c r="QR1" s="242"/>
      <c r="QS1" s="242"/>
      <c r="QT1" s="242"/>
      <c r="QU1" s="242"/>
      <c r="QV1" s="242"/>
      <c r="QW1" s="242"/>
      <c r="QX1" s="242"/>
      <c r="QY1" s="242"/>
      <c r="QZ1" s="242"/>
      <c r="RA1" s="242"/>
      <c r="RB1" s="242"/>
      <c r="RC1" s="242"/>
      <c r="RD1" s="242"/>
      <c r="RE1" s="242"/>
      <c r="RF1" s="242"/>
      <c r="RG1" s="242"/>
      <c r="RH1" s="242"/>
      <c r="RI1" s="242"/>
      <c r="RJ1" s="242"/>
      <c r="RK1" s="242"/>
      <c r="RL1" s="242"/>
      <c r="RM1" s="242"/>
      <c r="RN1" s="242"/>
      <c r="RO1" s="242"/>
      <c r="RP1" s="242"/>
      <c r="RQ1" s="242"/>
      <c r="RR1" s="242"/>
      <c r="RS1" s="242"/>
      <c r="RT1" s="242"/>
      <c r="RU1" s="242"/>
      <c r="RV1" s="242"/>
      <c r="RW1" s="242"/>
      <c r="RX1" s="242"/>
      <c r="RY1" s="242"/>
      <c r="RZ1" s="242"/>
      <c r="SA1" s="242"/>
      <c r="SB1" s="242"/>
      <c r="SC1" s="242"/>
      <c r="SD1" s="242"/>
      <c r="SE1" s="242"/>
      <c r="SF1" s="242"/>
      <c r="SG1" s="242"/>
      <c r="SH1" s="242"/>
      <c r="SI1" s="242"/>
      <c r="SJ1" s="242"/>
      <c r="SK1" s="242"/>
      <c r="SL1" s="242"/>
      <c r="SM1" s="242"/>
      <c r="SN1" s="242"/>
      <c r="SO1" s="242"/>
      <c r="SP1" s="242"/>
      <c r="SQ1" s="242"/>
      <c r="SR1" s="242"/>
      <c r="SS1" s="242"/>
      <c r="ST1" s="242"/>
      <c r="SU1" s="242"/>
      <c r="SV1" s="242"/>
      <c r="SW1" s="242"/>
      <c r="SX1" s="242"/>
      <c r="SY1" s="242"/>
      <c r="SZ1" s="242"/>
      <c r="TA1" s="242"/>
      <c r="TB1" s="242"/>
      <c r="TC1" s="242"/>
      <c r="TD1" s="242"/>
      <c r="TE1" s="242"/>
      <c r="TF1" s="242"/>
      <c r="TG1" s="242"/>
      <c r="TH1" s="242"/>
      <c r="TI1" s="242"/>
      <c r="TJ1" s="242"/>
      <c r="TK1" s="242"/>
      <c r="TL1" s="242"/>
      <c r="TM1" s="242"/>
      <c r="TN1" s="242"/>
      <c r="TO1" s="242"/>
      <c r="TP1" s="242"/>
      <c r="TQ1" s="242"/>
      <c r="TR1" s="242"/>
      <c r="TS1" s="242"/>
      <c r="TT1" s="242"/>
      <c r="TU1" s="242"/>
      <c r="TV1" s="242"/>
      <c r="TW1" s="242"/>
      <c r="TX1" s="242"/>
      <c r="TY1" s="242"/>
      <c r="TZ1" s="242"/>
      <c r="UA1" s="242"/>
      <c r="UB1" s="242"/>
      <c r="UC1" s="242"/>
      <c r="UD1" s="242"/>
      <c r="UE1" s="242"/>
      <c r="UF1" s="242"/>
      <c r="UG1" s="242"/>
      <c r="UH1" s="242"/>
      <c r="UI1" s="242"/>
      <c r="UJ1" s="242"/>
      <c r="UK1" s="242"/>
      <c r="UL1" s="242"/>
      <c r="UM1" s="242"/>
      <c r="UN1" s="242"/>
      <c r="UO1" s="242"/>
      <c r="UP1" s="242"/>
      <c r="UQ1" s="242"/>
      <c r="UR1" s="242"/>
      <c r="US1" s="242"/>
      <c r="UT1" s="242"/>
      <c r="UU1" s="242"/>
      <c r="UV1" s="242"/>
      <c r="UW1" s="242"/>
      <c r="UX1" s="242"/>
      <c r="UY1" s="242"/>
      <c r="UZ1" s="242"/>
      <c r="VA1" s="242"/>
      <c r="VB1" s="242"/>
      <c r="VC1" s="242"/>
      <c r="VD1" s="242"/>
      <c r="VE1" s="242"/>
      <c r="VF1" s="242"/>
      <c r="VG1" s="242"/>
      <c r="VH1" s="242"/>
      <c r="VI1" s="242"/>
      <c r="VJ1" s="242"/>
      <c r="VK1" s="242"/>
      <c r="VL1" s="242"/>
      <c r="VM1" s="242"/>
      <c r="VN1" s="242"/>
      <c r="VO1" s="242"/>
      <c r="VP1" s="242"/>
      <c r="VQ1" s="242"/>
      <c r="VR1" s="242"/>
      <c r="VS1" s="242"/>
      <c r="VT1" s="242"/>
      <c r="VU1" s="242"/>
      <c r="VV1" s="242"/>
      <c r="VW1" s="242"/>
      <c r="VX1" s="242"/>
      <c r="VY1" s="242"/>
      <c r="VZ1" s="242"/>
      <c r="WA1" s="242"/>
      <c r="WB1" s="242"/>
      <c r="WC1" s="242"/>
      <c r="WD1" s="242"/>
      <c r="WE1" s="242"/>
      <c r="WF1" s="242"/>
      <c r="WG1" s="242"/>
      <c r="WH1" s="242"/>
      <c r="WI1" s="242"/>
      <c r="WJ1" s="242"/>
      <c r="WK1" s="242"/>
      <c r="WL1" s="242"/>
      <c r="WM1" s="242"/>
      <c r="WN1" s="242"/>
      <c r="WO1" s="242"/>
      <c r="WP1" s="242"/>
      <c r="WQ1" s="242"/>
      <c r="WR1" s="242"/>
      <c r="WS1" s="242"/>
      <c r="WT1" s="242"/>
      <c r="WU1" s="242"/>
      <c r="WV1" s="242"/>
      <c r="WW1" s="242"/>
      <c r="WX1" s="242"/>
      <c r="WY1" s="242"/>
      <c r="WZ1" s="242"/>
      <c r="XA1" s="242"/>
      <c r="XB1" s="242"/>
      <c r="XC1" s="242"/>
      <c r="XD1" s="242"/>
      <c r="XE1" s="242"/>
      <c r="XF1" s="242"/>
      <c r="XG1" s="242"/>
      <c r="XH1" s="242"/>
      <c r="XI1" s="242"/>
      <c r="XJ1" s="242"/>
      <c r="XK1" s="242"/>
      <c r="XL1" s="242"/>
      <c r="XM1" s="242"/>
      <c r="XN1" s="242"/>
      <c r="XO1" s="242"/>
      <c r="XP1" s="242"/>
      <c r="XQ1" s="242"/>
      <c r="XR1" s="242"/>
      <c r="XS1" s="242"/>
      <c r="XT1" s="242"/>
      <c r="XU1" s="242"/>
      <c r="XV1" s="242"/>
      <c r="XW1" s="242"/>
      <c r="XX1" s="242"/>
      <c r="XY1" s="242"/>
      <c r="XZ1" s="242"/>
      <c r="YA1" s="242"/>
      <c r="YB1" s="242"/>
      <c r="YC1" s="242"/>
      <c r="YD1" s="242"/>
      <c r="YE1" s="242"/>
      <c r="YF1" s="242"/>
      <c r="YG1" s="242"/>
      <c r="YH1" s="242"/>
      <c r="YI1" s="242"/>
      <c r="YJ1" s="242"/>
      <c r="YK1" s="242"/>
      <c r="YL1" s="242"/>
      <c r="YM1" s="242"/>
      <c r="YN1" s="242"/>
      <c r="YO1" s="242"/>
      <c r="YP1" s="242"/>
      <c r="YQ1" s="242"/>
      <c r="YR1" s="242"/>
      <c r="YS1" s="242"/>
      <c r="YT1" s="242"/>
      <c r="YU1" s="242"/>
      <c r="YV1" s="242"/>
      <c r="YW1" s="242"/>
      <c r="YX1" s="242"/>
      <c r="YY1" s="242"/>
      <c r="YZ1" s="242"/>
      <c r="ZA1" s="242"/>
      <c r="ZB1" s="242"/>
      <c r="ZC1" s="242"/>
      <c r="ZD1" s="242"/>
      <c r="ZE1" s="242"/>
      <c r="ZF1" s="242"/>
      <c r="ZG1" s="242"/>
      <c r="ZH1" s="242"/>
      <c r="ZI1" s="242"/>
      <c r="ZJ1" s="242"/>
      <c r="ZK1" s="242"/>
      <c r="ZL1" s="242"/>
      <c r="ZM1" s="242"/>
      <c r="ZN1" s="242"/>
      <c r="ZO1" s="242"/>
      <c r="ZP1" s="242"/>
      <c r="ZQ1" s="242"/>
      <c r="ZR1" s="242"/>
      <c r="ZS1" s="242"/>
      <c r="ZT1" s="242"/>
      <c r="ZU1" s="242"/>
      <c r="ZV1" s="242"/>
      <c r="ZW1" s="242"/>
      <c r="ZX1" s="242"/>
      <c r="ZY1" s="242"/>
      <c r="ZZ1" s="242"/>
      <c r="AAA1" s="242"/>
      <c r="AAB1" s="242"/>
      <c r="AAC1" s="242"/>
      <c r="AAD1" s="242"/>
      <c r="AAE1" s="242"/>
      <c r="AAF1" s="242"/>
      <c r="AAG1" s="242"/>
      <c r="AAH1" s="242"/>
      <c r="AAI1" s="242"/>
      <c r="AAJ1" s="242"/>
      <c r="AAK1" s="242"/>
      <c r="AAL1" s="242"/>
      <c r="AAM1" s="242"/>
      <c r="AAN1" s="242"/>
      <c r="AAO1" s="242"/>
      <c r="AAP1" s="242"/>
      <c r="AAQ1" s="242"/>
      <c r="AAR1" s="242"/>
      <c r="AAS1" s="242"/>
      <c r="AAT1" s="242"/>
      <c r="AAU1" s="242"/>
      <c r="AAV1" s="242"/>
      <c r="AAW1" s="242"/>
      <c r="AAX1" s="242"/>
      <c r="AAY1" s="242"/>
      <c r="AAZ1" s="242"/>
      <c r="ABA1" s="242"/>
      <c r="ABB1" s="242"/>
      <c r="ABC1" s="242"/>
      <c r="ABD1" s="242"/>
      <c r="ABE1" s="242"/>
      <c r="ABF1" s="242"/>
      <c r="ABG1" s="242"/>
      <c r="ABH1" s="242"/>
      <c r="ABI1" s="242"/>
      <c r="ABJ1" s="242"/>
      <c r="ABK1" s="242"/>
      <c r="ABL1" s="242"/>
      <c r="ABM1" s="242"/>
      <c r="ABN1" s="242"/>
      <c r="ABO1" s="242"/>
      <c r="ABP1" s="242"/>
      <c r="ABQ1" s="242"/>
      <c r="ABR1" s="242"/>
      <c r="ABS1" s="242"/>
      <c r="ABT1" s="242"/>
      <c r="ABU1" s="242"/>
      <c r="ABV1" s="242"/>
      <c r="ABW1" s="242"/>
      <c r="ABX1" s="242"/>
      <c r="ABY1" s="242"/>
      <c r="ABZ1" s="242"/>
      <c r="ACA1" s="242"/>
      <c r="ACB1" s="242"/>
      <c r="ACC1" s="242"/>
      <c r="ACD1" s="242"/>
      <c r="ACE1" s="242"/>
      <c r="ACF1" s="242"/>
      <c r="ACG1" s="242"/>
      <c r="ACH1" s="242"/>
      <c r="ACI1" s="242"/>
      <c r="ACJ1" s="242"/>
      <c r="ACK1" s="242"/>
      <c r="ACL1" s="242"/>
      <c r="ACM1" s="242"/>
      <c r="ACN1" s="242"/>
      <c r="ACO1" s="242"/>
      <c r="ACP1" s="242"/>
      <c r="ACQ1" s="242"/>
      <c r="ACR1" s="242"/>
      <c r="ACS1" s="242"/>
      <c r="ACT1" s="242"/>
      <c r="ACU1" s="242"/>
      <c r="ACV1" s="242"/>
      <c r="ACW1" s="242"/>
      <c r="ACX1" s="242"/>
      <c r="ACY1" s="242"/>
      <c r="ACZ1" s="242"/>
      <c r="ADA1" s="242"/>
      <c r="ADB1" s="242"/>
      <c r="ADC1" s="242"/>
      <c r="ADD1" s="242"/>
      <c r="ADE1" s="242"/>
      <c r="ADF1" s="242"/>
      <c r="ADG1" s="242"/>
      <c r="ADH1" s="242"/>
      <c r="ADI1" s="242"/>
      <c r="ADJ1" s="242"/>
      <c r="ADK1" s="242"/>
      <c r="ADL1" s="242"/>
      <c r="ADM1" s="242"/>
      <c r="ADN1" s="242"/>
      <c r="ADO1" s="242"/>
      <c r="ADP1" s="242"/>
      <c r="ADQ1" s="242"/>
      <c r="ADR1" s="242"/>
      <c r="ADS1" s="242"/>
      <c r="ADT1" s="242"/>
      <c r="ADU1" s="242"/>
      <c r="ADV1" s="242"/>
      <c r="ADW1" s="242"/>
      <c r="ADX1" s="242"/>
      <c r="ADY1" s="242"/>
      <c r="ADZ1" s="242"/>
      <c r="AEA1" s="242"/>
      <c r="AEB1" s="242"/>
      <c r="AEC1" s="242"/>
      <c r="AED1" s="242"/>
      <c r="AEE1" s="242"/>
      <c r="AEF1" s="242"/>
      <c r="AEG1" s="242"/>
      <c r="AEH1" s="242"/>
      <c r="AEI1" s="242"/>
      <c r="AEJ1" s="242"/>
      <c r="AEK1" s="242"/>
      <c r="AEL1" s="242"/>
      <c r="AEM1" s="242"/>
      <c r="AEN1" s="242"/>
      <c r="AEO1" s="242"/>
      <c r="AEP1" s="242"/>
      <c r="AEQ1" s="242"/>
      <c r="AER1" s="242"/>
      <c r="AES1" s="242"/>
      <c r="AET1" s="242"/>
      <c r="AEU1" s="242"/>
      <c r="AEV1" s="242"/>
      <c r="AEW1" s="242"/>
      <c r="AEX1" s="242"/>
      <c r="AEY1" s="242"/>
      <c r="AEZ1" s="242"/>
      <c r="AFA1" s="242"/>
      <c r="AFB1" s="242"/>
      <c r="AFC1" s="242"/>
      <c r="AFD1" s="242"/>
      <c r="AFE1" s="242"/>
      <c r="AFF1" s="242"/>
      <c r="AFG1" s="242"/>
      <c r="AFH1" s="242"/>
      <c r="AFI1" s="242"/>
      <c r="AFJ1" s="242"/>
      <c r="AFK1" s="242"/>
      <c r="AFL1" s="242"/>
      <c r="AFM1" s="242"/>
      <c r="AFN1" s="242"/>
      <c r="AFO1" s="242"/>
      <c r="AFP1" s="242"/>
      <c r="AFQ1" s="242"/>
      <c r="AFR1" s="242"/>
      <c r="AFS1" s="242"/>
      <c r="AFT1" s="242"/>
      <c r="AFU1" s="242"/>
      <c r="AFV1" s="242"/>
      <c r="AFW1" s="242"/>
      <c r="AFX1" s="242"/>
      <c r="AFY1" s="242"/>
      <c r="AFZ1" s="242"/>
      <c r="AGA1" s="242"/>
      <c r="AGB1" s="242"/>
      <c r="AGC1" s="242"/>
      <c r="AGD1" s="242"/>
      <c r="AGE1" s="242"/>
      <c r="AGF1" s="242"/>
      <c r="AGG1" s="242"/>
      <c r="AGH1" s="242"/>
      <c r="AGI1" s="242"/>
      <c r="AGJ1" s="242"/>
      <c r="AGK1" s="242"/>
      <c r="AGL1" s="242"/>
      <c r="AGM1" s="242"/>
      <c r="AGN1" s="242"/>
      <c r="AGO1" s="242"/>
      <c r="AGP1" s="242"/>
      <c r="AGQ1" s="242"/>
      <c r="AGR1" s="242"/>
      <c r="AGS1" s="242"/>
      <c r="AGT1" s="242"/>
      <c r="AGU1" s="242"/>
      <c r="AGV1" s="242"/>
      <c r="AGW1" s="242"/>
      <c r="AGX1" s="242"/>
      <c r="AGY1" s="242"/>
      <c r="AGZ1" s="242"/>
      <c r="AHA1" s="242"/>
      <c r="AHB1" s="242"/>
      <c r="AHC1" s="242"/>
      <c r="AHD1" s="242"/>
      <c r="AHE1" s="242"/>
      <c r="AHF1" s="242"/>
      <c r="AHG1" s="242"/>
      <c r="AHH1" s="242"/>
      <c r="AHI1" s="242"/>
      <c r="AHJ1" s="242"/>
      <c r="AHK1" s="242"/>
      <c r="AHL1" s="242"/>
      <c r="AHM1" s="242"/>
      <c r="AHN1" s="242"/>
      <c r="AHO1" s="242"/>
      <c r="AHP1" s="242"/>
      <c r="AHQ1" s="242"/>
      <c r="AHR1" s="242"/>
      <c r="AHS1" s="242"/>
      <c r="AHT1" s="242"/>
      <c r="AHU1" s="242"/>
      <c r="AHV1" s="242"/>
      <c r="AHW1" s="242"/>
      <c r="AHX1" s="242"/>
      <c r="AHY1" s="242"/>
      <c r="AHZ1" s="242"/>
      <c r="AIA1" s="242"/>
      <c r="AIB1" s="242"/>
      <c r="AIC1" s="242"/>
      <c r="AID1" s="242"/>
      <c r="AIE1" s="242"/>
      <c r="AIF1" s="242"/>
      <c r="AIG1" s="242"/>
      <c r="AIH1" s="242"/>
      <c r="AII1" s="242"/>
      <c r="AIJ1" s="242"/>
      <c r="AIK1" s="242"/>
      <c r="AIL1" s="242"/>
      <c r="AIM1" s="242"/>
      <c r="AIN1" s="242"/>
      <c r="AIO1" s="242"/>
      <c r="AIP1" s="242"/>
      <c r="AIQ1" s="242"/>
      <c r="AIR1" s="242"/>
      <c r="AIS1" s="242"/>
      <c r="AIT1" s="242"/>
      <c r="AIU1" s="242"/>
      <c r="AIV1" s="242"/>
      <c r="AIW1" s="242"/>
      <c r="AIX1" s="242"/>
      <c r="AIY1" s="242"/>
      <c r="AIZ1" s="242"/>
      <c r="AJA1" s="242"/>
      <c r="AJB1" s="242"/>
      <c r="AJC1" s="242"/>
      <c r="AJD1" s="242"/>
      <c r="AJE1" s="242"/>
      <c r="AJF1" s="242"/>
      <c r="AJG1" s="242"/>
      <c r="AJH1" s="242"/>
      <c r="AJI1" s="242"/>
      <c r="AJJ1" s="242"/>
      <c r="AJK1" s="242"/>
      <c r="AJL1" s="242"/>
      <c r="AJM1" s="242"/>
      <c r="AJN1" s="242"/>
      <c r="AJO1" s="242"/>
      <c r="AJP1" s="242"/>
      <c r="AJQ1" s="242"/>
      <c r="AJR1" s="242"/>
      <c r="AJS1" s="242"/>
      <c r="AJT1" s="242"/>
      <c r="AJU1" s="242"/>
      <c r="AJV1" s="242"/>
      <c r="AJW1" s="242"/>
      <c r="AJX1" s="242"/>
      <c r="AJY1" s="242"/>
      <c r="AJZ1" s="242"/>
      <c r="AKA1" s="242"/>
      <c r="AKB1" s="242"/>
      <c r="AKC1" s="242"/>
      <c r="AKD1" s="242"/>
      <c r="AKE1" s="242"/>
      <c r="AKF1" s="242"/>
      <c r="AKG1" s="242"/>
      <c r="AKH1" s="242"/>
      <c r="AKI1" s="242"/>
      <c r="AKJ1" s="242"/>
      <c r="AKK1" s="242"/>
      <c r="AKL1" s="242"/>
      <c r="AKM1" s="242"/>
      <c r="AKN1" s="242"/>
      <c r="AKO1" s="242"/>
      <c r="AKP1" s="242"/>
      <c r="AKQ1" s="242"/>
      <c r="AKR1" s="242"/>
      <c r="AKS1" s="242"/>
      <c r="AKT1" s="242"/>
      <c r="AKU1" s="242"/>
      <c r="AKV1" s="242"/>
      <c r="AKW1" s="242"/>
      <c r="AKX1" s="242"/>
      <c r="AKY1" s="242"/>
      <c r="AKZ1" s="242"/>
      <c r="ALA1" s="242"/>
      <c r="ALB1" s="242"/>
      <c r="ALC1" s="242"/>
      <c r="ALD1" s="242"/>
      <c r="ALE1" s="242"/>
      <c r="ALF1" s="242"/>
      <c r="ALG1" s="242"/>
      <c r="ALH1" s="242"/>
      <c r="ALI1" s="242"/>
      <c r="ALJ1" s="242"/>
      <c r="ALK1" s="242"/>
      <c r="ALL1" s="242"/>
      <c r="ALM1" s="242"/>
      <c r="ALN1" s="242"/>
      <c r="ALO1" s="242"/>
      <c r="ALP1" s="242"/>
      <c r="ALQ1" s="242"/>
      <c r="ALR1" s="242"/>
      <c r="ALS1" s="242"/>
      <c r="ALT1" s="242"/>
      <c r="ALU1" s="242"/>
      <c r="ALV1" s="242"/>
      <c r="ALW1" s="242"/>
      <c r="ALX1" s="242"/>
      <c r="ALY1" s="242"/>
      <c r="ALZ1" s="242"/>
      <c r="AMA1" s="242"/>
      <c r="AMB1" s="242"/>
      <c r="AMC1" s="242"/>
      <c r="AMD1" s="242"/>
      <c r="AME1" s="242"/>
      <c r="AMF1" s="242"/>
      <c r="AMG1" s="242"/>
      <c r="AMH1" s="242"/>
      <c r="AMI1" s="242"/>
      <c r="AMJ1" s="242"/>
      <c r="AMK1" s="242"/>
    </row>
    <row r="2" spans="1:1025" s="129" customFormat="1" ht="53.25" customHeight="1" x14ac:dyDescent="0.3">
      <c r="A2" s="316" t="s">
        <v>562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243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  <c r="IO2" s="242"/>
      <c r="IP2" s="242"/>
      <c r="IQ2" s="242"/>
      <c r="IR2" s="242"/>
      <c r="IS2" s="242"/>
      <c r="IT2" s="242"/>
      <c r="IU2" s="242"/>
      <c r="IV2" s="242"/>
      <c r="IW2" s="242"/>
      <c r="IX2" s="242"/>
      <c r="IY2" s="242"/>
      <c r="IZ2" s="242"/>
      <c r="JA2" s="242"/>
      <c r="JB2" s="242"/>
      <c r="JC2" s="242"/>
      <c r="JD2" s="242"/>
      <c r="JE2" s="242"/>
      <c r="JF2" s="242"/>
      <c r="JG2" s="242"/>
      <c r="JH2" s="242"/>
      <c r="JI2" s="242"/>
      <c r="JJ2" s="242"/>
      <c r="JK2" s="242"/>
      <c r="JL2" s="242"/>
      <c r="JM2" s="242"/>
      <c r="JN2" s="242"/>
      <c r="JO2" s="242"/>
      <c r="JP2" s="242"/>
      <c r="JQ2" s="242"/>
      <c r="JR2" s="242"/>
      <c r="JS2" s="242"/>
      <c r="JT2" s="242"/>
      <c r="JU2" s="242"/>
      <c r="JV2" s="242"/>
      <c r="JW2" s="242"/>
      <c r="JX2" s="242"/>
      <c r="JY2" s="242"/>
      <c r="JZ2" s="242"/>
      <c r="KA2" s="242"/>
      <c r="KB2" s="242"/>
      <c r="KC2" s="242"/>
      <c r="KD2" s="242"/>
      <c r="KE2" s="242"/>
      <c r="KF2" s="242"/>
      <c r="KG2" s="242"/>
      <c r="KH2" s="242"/>
      <c r="KI2" s="242"/>
      <c r="KJ2" s="242"/>
      <c r="KK2" s="242"/>
      <c r="KL2" s="242"/>
      <c r="KM2" s="242"/>
      <c r="KN2" s="242"/>
      <c r="KO2" s="242"/>
      <c r="KP2" s="242"/>
      <c r="KQ2" s="242"/>
      <c r="KR2" s="242"/>
      <c r="KS2" s="242"/>
      <c r="KT2" s="242"/>
      <c r="KU2" s="242"/>
      <c r="KV2" s="242"/>
      <c r="KW2" s="242"/>
      <c r="KX2" s="242"/>
      <c r="KY2" s="242"/>
      <c r="KZ2" s="242"/>
      <c r="LA2" s="242"/>
      <c r="LB2" s="242"/>
      <c r="LC2" s="242"/>
      <c r="LD2" s="242"/>
      <c r="LE2" s="242"/>
      <c r="LF2" s="242"/>
      <c r="LG2" s="242"/>
      <c r="LH2" s="242"/>
      <c r="LI2" s="242"/>
      <c r="LJ2" s="242"/>
      <c r="LK2" s="242"/>
      <c r="LL2" s="242"/>
      <c r="LM2" s="242"/>
      <c r="LN2" s="242"/>
      <c r="LO2" s="242"/>
      <c r="LP2" s="242"/>
      <c r="LQ2" s="242"/>
      <c r="LR2" s="242"/>
      <c r="LS2" s="242"/>
      <c r="LT2" s="242"/>
      <c r="LU2" s="242"/>
      <c r="LV2" s="242"/>
      <c r="LW2" s="242"/>
      <c r="LX2" s="242"/>
      <c r="LY2" s="242"/>
      <c r="LZ2" s="242"/>
      <c r="MA2" s="242"/>
      <c r="MB2" s="242"/>
      <c r="MC2" s="242"/>
      <c r="MD2" s="242"/>
      <c r="ME2" s="242"/>
      <c r="MF2" s="242"/>
      <c r="MG2" s="242"/>
      <c r="MH2" s="242"/>
      <c r="MI2" s="242"/>
      <c r="MJ2" s="242"/>
      <c r="MK2" s="242"/>
      <c r="ML2" s="242"/>
      <c r="MM2" s="242"/>
      <c r="MN2" s="242"/>
      <c r="MO2" s="242"/>
      <c r="MP2" s="242"/>
      <c r="MQ2" s="242"/>
      <c r="MR2" s="242"/>
      <c r="MS2" s="242"/>
      <c r="MT2" s="242"/>
      <c r="MU2" s="242"/>
      <c r="MV2" s="242"/>
      <c r="MW2" s="242"/>
      <c r="MX2" s="242"/>
      <c r="MY2" s="242"/>
      <c r="MZ2" s="242"/>
      <c r="NA2" s="242"/>
      <c r="NB2" s="242"/>
      <c r="NC2" s="242"/>
      <c r="ND2" s="242"/>
      <c r="NE2" s="242"/>
      <c r="NF2" s="242"/>
      <c r="NG2" s="242"/>
      <c r="NH2" s="242"/>
      <c r="NI2" s="242"/>
      <c r="NJ2" s="242"/>
      <c r="NK2" s="242"/>
      <c r="NL2" s="242"/>
      <c r="NM2" s="242"/>
      <c r="NN2" s="242"/>
      <c r="NO2" s="242"/>
      <c r="NP2" s="242"/>
      <c r="NQ2" s="242"/>
      <c r="NR2" s="242"/>
      <c r="NS2" s="242"/>
      <c r="NT2" s="242"/>
      <c r="NU2" s="242"/>
      <c r="NV2" s="242"/>
      <c r="NW2" s="242"/>
      <c r="NX2" s="242"/>
      <c r="NY2" s="242"/>
      <c r="NZ2" s="242"/>
      <c r="OA2" s="242"/>
      <c r="OB2" s="242"/>
      <c r="OC2" s="242"/>
      <c r="OD2" s="242"/>
      <c r="OE2" s="242"/>
      <c r="OF2" s="242"/>
      <c r="OG2" s="242"/>
      <c r="OH2" s="242"/>
      <c r="OI2" s="242"/>
      <c r="OJ2" s="242"/>
      <c r="OK2" s="242"/>
      <c r="OL2" s="242"/>
      <c r="OM2" s="242"/>
      <c r="ON2" s="242"/>
      <c r="OO2" s="242"/>
      <c r="OP2" s="242"/>
      <c r="OQ2" s="242"/>
      <c r="OR2" s="242"/>
      <c r="OS2" s="242"/>
      <c r="OT2" s="242"/>
      <c r="OU2" s="242"/>
      <c r="OV2" s="242"/>
      <c r="OW2" s="242"/>
      <c r="OX2" s="242"/>
      <c r="OY2" s="242"/>
      <c r="OZ2" s="242"/>
      <c r="PA2" s="242"/>
      <c r="PB2" s="242"/>
      <c r="PC2" s="242"/>
      <c r="PD2" s="242"/>
      <c r="PE2" s="242"/>
      <c r="PF2" s="242"/>
      <c r="PG2" s="242"/>
      <c r="PH2" s="242"/>
      <c r="PI2" s="242"/>
      <c r="PJ2" s="242"/>
      <c r="PK2" s="242"/>
      <c r="PL2" s="242"/>
      <c r="PM2" s="242"/>
      <c r="PN2" s="242"/>
      <c r="PO2" s="242"/>
      <c r="PP2" s="242"/>
      <c r="PQ2" s="242"/>
      <c r="PR2" s="242"/>
      <c r="PS2" s="242"/>
      <c r="PT2" s="242"/>
      <c r="PU2" s="242"/>
      <c r="PV2" s="242"/>
      <c r="PW2" s="242"/>
      <c r="PX2" s="242"/>
      <c r="PY2" s="242"/>
      <c r="PZ2" s="242"/>
      <c r="QA2" s="242"/>
      <c r="QB2" s="242"/>
      <c r="QC2" s="242"/>
      <c r="QD2" s="242"/>
      <c r="QE2" s="242"/>
      <c r="QF2" s="242"/>
      <c r="QG2" s="242"/>
      <c r="QH2" s="242"/>
      <c r="QI2" s="242"/>
      <c r="QJ2" s="242"/>
      <c r="QK2" s="242"/>
      <c r="QL2" s="242"/>
      <c r="QM2" s="242"/>
      <c r="QN2" s="242"/>
      <c r="QO2" s="242"/>
      <c r="QP2" s="242"/>
      <c r="QQ2" s="242"/>
      <c r="QR2" s="242"/>
      <c r="QS2" s="242"/>
      <c r="QT2" s="242"/>
      <c r="QU2" s="242"/>
      <c r="QV2" s="242"/>
      <c r="QW2" s="242"/>
      <c r="QX2" s="242"/>
      <c r="QY2" s="242"/>
      <c r="QZ2" s="242"/>
      <c r="RA2" s="242"/>
      <c r="RB2" s="242"/>
      <c r="RC2" s="242"/>
      <c r="RD2" s="242"/>
      <c r="RE2" s="242"/>
      <c r="RF2" s="242"/>
      <c r="RG2" s="242"/>
      <c r="RH2" s="242"/>
      <c r="RI2" s="242"/>
      <c r="RJ2" s="242"/>
      <c r="RK2" s="242"/>
      <c r="RL2" s="242"/>
      <c r="RM2" s="242"/>
      <c r="RN2" s="242"/>
      <c r="RO2" s="242"/>
      <c r="RP2" s="242"/>
      <c r="RQ2" s="242"/>
      <c r="RR2" s="242"/>
      <c r="RS2" s="242"/>
      <c r="RT2" s="242"/>
      <c r="RU2" s="242"/>
      <c r="RV2" s="242"/>
      <c r="RW2" s="242"/>
      <c r="RX2" s="242"/>
      <c r="RY2" s="242"/>
      <c r="RZ2" s="242"/>
      <c r="SA2" s="242"/>
      <c r="SB2" s="242"/>
      <c r="SC2" s="242"/>
      <c r="SD2" s="242"/>
      <c r="SE2" s="242"/>
      <c r="SF2" s="242"/>
      <c r="SG2" s="242"/>
      <c r="SH2" s="242"/>
      <c r="SI2" s="242"/>
      <c r="SJ2" s="242"/>
      <c r="SK2" s="242"/>
      <c r="SL2" s="242"/>
      <c r="SM2" s="242"/>
      <c r="SN2" s="242"/>
      <c r="SO2" s="242"/>
      <c r="SP2" s="242"/>
      <c r="SQ2" s="242"/>
      <c r="SR2" s="242"/>
      <c r="SS2" s="242"/>
      <c r="ST2" s="242"/>
      <c r="SU2" s="242"/>
      <c r="SV2" s="242"/>
      <c r="SW2" s="242"/>
      <c r="SX2" s="242"/>
      <c r="SY2" s="242"/>
      <c r="SZ2" s="242"/>
      <c r="TA2" s="242"/>
      <c r="TB2" s="242"/>
      <c r="TC2" s="242"/>
      <c r="TD2" s="242"/>
      <c r="TE2" s="242"/>
      <c r="TF2" s="242"/>
      <c r="TG2" s="242"/>
      <c r="TH2" s="242"/>
      <c r="TI2" s="242"/>
      <c r="TJ2" s="242"/>
      <c r="TK2" s="242"/>
      <c r="TL2" s="242"/>
      <c r="TM2" s="242"/>
      <c r="TN2" s="242"/>
      <c r="TO2" s="242"/>
      <c r="TP2" s="242"/>
      <c r="TQ2" s="242"/>
      <c r="TR2" s="242"/>
      <c r="TS2" s="242"/>
      <c r="TT2" s="242"/>
      <c r="TU2" s="242"/>
      <c r="TV2" s="242"/>
      <c r="TW2" s="242"/>
      <c r="TX2" s="242"/>
      <c r="TY2" s="242"/>
      <c r="TZ2" s="242"/>
      <c r="UA2" s="242"/>
      <c r="UB2" s="242"/>
      <c r="UC2" s="242"/>
      <c r="UD2" s="242"/>
      <c r="UE2" s="242"/>
      <c r="UF2" s="242"/>
      <c r="UG2" s="242"/>
      <c r="UH2" s="242"/>
      <c r="UI2" s="242"/>
      <c r="UJ2" s="242"/>
      <c r="UK2" s="242"/>
      <c r="UL2" s="242"/>
      <c r="UM2" s="242"/>
      <c r="UN2" s="242"/>
      <c r="UO2" s="242"/>
      <c r="UP2" s="242"/>
      <c r="UQ2" s="242"/>
      <c r="UR2" s="242"/>
      <c r="US2" s="242"/>
      <c r="UT2" s="242"/>
      <c r="UU2" s="242"/>
      <c r="UV2" s="242"/>
      <c r="UW2" s="242"/>
      <c r="UX2" s="242"/>
      <c r="UY2" s="242"/>
      <c r="UZ2" s="242"/>
      <c r="VA2" s="242"/>
      <c r="VB2" s="242"/>
      <c r="VC2" s="242"/>
      <c r="VD2" s="242"/>
      <c r="VE2" s="242"/>
      <c r="VF2" s="242"/>
      <c r="VG2" s="242"/>
      <c r="VH2" s="242"/>
      <c r="VI2" s="242"/>
      <c r="VJ2" s="242"/>
      <c r="VK2" s="242"/>
      <c r="VL2" s="242"/>
      <c r="VM2" s="242"/>
      <c r="VN2" s="242"/>
      <c r="VO2" s="242"/>
      <c r="VP2" s="242"/>
      <c r="VQ2" s="242"/>
      <c r="VR2" s="242"/>
      <c r="VS2" s="242"/>
      <c r="VT2" s="242"/>
      <c r="VU2" s="242"/>
      <c r="VV2" s="242"/>
      <c r="VW2" s="242"/>
      <c r="VX2" s="242"/>
      <c r="VY2" s="242"/>
      <c r="VZ2" s="242"/>
      <c r="WA2" s="242"/>
      <c r="WB2" s="242"/>
      <c r="WC2" s="242"/>
      <c r="WD2" s="242"/>
      <c r="WE2" s="242"/>
      <c r="WF2" s="242"/>
      <c r="WG2" s="242"/>
      <c r="WH2" s="242"/>
      <c r="WI2" s="242"/>
      <c r="WJ2" s="242"/>
      <c r="WK2" s="242"/>
      <c r="WL2" s="242"/>
      <c r="WM2" s="242"/>
      <c r="WN2" s="242"/>
      <c r="WO2" s="242"/>
      <c r="WP2" s="242"/>
      <c r="WQ2" s="242"/>
      <c r="WR2" s="242"/>
      <c r="WS2" s="242"/>
      <c r="WT2" s="242"/>
      <c r="WU2" s="242"/>
      <c r="WV2" s="242"/>
      <c r="WW2" s="242"/>
      <c r="WX2" s="242"/>
      <c r="WY2" s="242"/>
      <c r="WZ2" s="242"/>
      <c r="XA2" s="242"/>
      <c r="XB2" s="242"/>
      <c r="XC2" s="242"/>
      <c r="XD2" s="242"/>
      <c r="XE2" s="242"/>
      <c r="XF2" s="242"/>
      <c r="XG2" s="242"/>
      <c r="XH2" s="242"/>
      <c r="XI2" s="242"/>
      <c r="XJ2" s="242"/>
      <c r="XK2" s="242"/>
      <c r="XL2" s="242"/>
      <c r="XM2" s="242"/>
      <c r="XN2" s="242"/>
      <c r="XO2" s="242"/>
      <c r="XP2" s="242"/>
      <c r="XQ2" s="242"/>
      <c r="XR2" s="242"/>
      <c r="XS2" s="242"/>
      <c r="XT2" s="242"/>
      <c r="XU2" s="242"/>
      <c r="XV2" s="242"/>
      <c r="XW2" s="242"/>
      <c r="XX2" s="242"/>
      <c r="XY2" s="242"/>
      <c r="XZ2" s="242"/>
      <c r="YA2" s="242"/>
      <c r="YB2" s="242"/>
      <c r="YC2" s="242"/>
      <c r="YD2" s="242"/>
      <c r="YE2" s="242"/>
      <c r="YF2" s="242"/>
      <c r="YG2" s="242"/>
      <c r="YH2" s="242"/>
      <c r="YI2" s="242"/>
      <c r="YJ2" s="242"/>
      <c r="YK2" s="242"/>
      <c r="YL2" s="242"/>
      <c r="YM2" s="242"/>
      <c r="YN2" s="242"/>
      <c r="YO2" s="242"/>
      <c r="YP2" s="242"/>
      <c r="YQ2" s="242"/>
      <c r="YR2" s="242"/>
      <c r="YS2" s="242"/>
      <c r="YT2" s="242"/>
      <c r="YU2" s="242"/>
      <c r="YV2" s="242"/>
      <c r="YW2" s="242"/>
      <c r="YX2" s="242"/>
      <c r="YY2" s="242"/>
      <c r="YZ2" s="242"/>
      <c r="ZA2" s="242"/>
      <c r="ZB2" s="242"/>
      <c r="ZC2" s="242"/>
      <c r="ZD2" s="242"/>
      <c r="ZE2" s="242"/>
      <c r="ZF2" s="242"/>
      <c r="ZG2" s="242"/>
      <c r="ZH2" s="242"/>
      <c r="ZI2" s="242"/>
      <c r="ZJ2" s="242"/>
      <c r="ZK2" s="242"/>
      <c r="ZL2" s="242"/>
      <c r="ZM2" s="242"/>
      <c r="ZN2" s="242"/>
      <c r="ZO2" s="242"/>
      <c r="ZP2" s="242"/>
      <c r="ZQ2" s="242"/>
      <c r="ZR2" s="242"/>
      <c r="ZS2" s="242"/>
      <c r="ZT2" s="242"/>
      <c r="ZU2" s="242"/>
      <c r="ZV2" s="242"/>
      <c r="ZW2" s="242"/>
      <c r="ZX2" s="242"/>
      <c r="ZY2" s="242"/>
      <c r="ZZ2" s="242"/>
      <c r="AAA2" s="242"/>
      <c r="AAB2" s="242"/>
      <c r="AAC2" s="242"/>
      <c r="AAD2" s="242"/>
      <c r="AAE2" s="242"/>
      <c r="AAF2" s="242"/>
      <c r="AAG2" s="242"/>
      <c r="AAH2" s="242"/>
      <c r="AAI2" s="242"/>
      <c r="AAJ2" s="242"/>
      <c r="AAK2" s="242"/>
      <c r="AAL2" s="242"/>
      <c r="AAM2" s="242"/>
      <c r="AAN2" s="242"/>
      <c r="AAO2" s="242"/>
      <c r="AAP2" s="242"/>
      <c r="AAQ2" s="242"/>
      <c r="AAR2" s="242"/>
      <c r="AAS2" s="242"/>
      <c r="AAT2" s="242"/>
      <c r="AAU2" s="242"/>
      <c r="AAV2" s="242"/>
      <c r="AAW2" s="242"/>
      <c r="AAX2" s="242"/>
      <c r="AAY2" s="242"/>
      <c r="AAZ2" s="242"/>
      <c r="ABA2" s="242"/>
      <c r="ABB2" s="242"/>
      <c r="ABC2" s="242"/>
      <c r="ABD2" s="242"/>
      <c r="ABE2" s="242"/>
      <c r="ABF2" s="242"/>
      <c r="ABG2" s="242"/>
      <c r="ABH2" s="242"/>
      <c r="ABI2" s="242"/>
      <c r="ABJ2" s="242"/>
      <c r="ABK2" s="242"/>
      <c r="ABL2" s="242"/>
      <c r="ABM2" s="242"/>
      <c r="ABN2" s="242"/>
      <c r="ABO2" s="242"/>
      <c r="ABP2" s="242"/>
      <c r="ABQ2" s="242"/>
      <c r="ABR2" s="242"/>
      <c r="ABS2" s="242"/>
      <c r="ABT2" s="242"/>
      <c r="ABU2" s="242"/>
      <c r="ABV2" s="242"/>
      <c r="ABW2" s="242"/>
      <c r="ABX2" s="242"/>
      <c r="ABY2" s="242"/>
      <c r="ABZ2" s="242"/>
      <c r="ACA2" s="242"/>
      <c r="ACB2" s="242"/>
      <c r="ACC2" s="242"/>
      <c r="ACD2" s="242"/>
      <c r="ACE2" s="242"/>
      <c r="ACF2" s="242"/>
      <c r="ACG2" s="242"/>
      <c r="ACH2" s="242"/>
      <c r="ACI2" s="242"/>
      <c r="ACJ2" s="242"/>
      <c r="ACK2" s="242"/>
      <c r="ACL2" s="242"/>
      <c r="ACM2" s="242"/>
      <c r="ACN2" s="242"/>
      <c r="ACO2" s="242"/>
      <c r="ACP2" s="242"/>
      <c r="ACQ2" s="242"/>
      <c r="ACR2" s="242"/>
      <c r="ACS2" s="242"/>
      <c r="ACT2" s="242"/>
      <c r="ACU2" s="242"/>
      <c r="ACV2" s="242"/>
      <c r="ACW2" s="242"/>
      <c r="ACX2" s="242"/>
      <c r="ACY2" s="242"/>
      <c r="ACZ2" s="242"/>
      <c r="ADA2" s="242"/>
      <c r="ADB2" s="242"/>
      <c r="ADC2" s="242"/>
      <c r="ADD2" s="242"/>
      <c r="ADE2" s="242"/>
      <c r="ADF2" s="242"/>
      <c r="ADG2" s="242"/>
      <c r="ADH2" s="242"/>
      <c r="ADI2" s="242"/>
      <c r="ADJ2" s="242"/>
      <c r="ADK2" s="242"/>
      <c r="ADL2" s="242"/>
      <c r="ADM2" s="242"/>
      <c r="ADN2" s="242"/>
      <c r="ADO2" s="242"/>
      <c r="ADP2" s="242"/>
      <c r="ADQ2" s="242"/>
      <c r="ADR2" s="242"/>
      <c r="ADS2" s="242"/>
      <c r="ADT2" s="242"/>
      <c r="ADU2" s="242"/>
      <c r="ADV2" s="242"/>
      <c r="ADW2" s="242"/>
      <c r="ADX2" s="242"/>
      <c r="ADY2" s="242"/>
      <c r="ADZ2" s="242"/>
      <c r="AEA2" s="242"/>
      <c r="AEB2" s="242"/>
      <c r="AEC2" s="242"/>
      <c r="AED2" s="242"/>
      <c r="AEE2" s="242"/>
      <c r="AEF2" s="242"/>
      <c r="AEG2" s="242"/>
      <c r="AEH2" s="242"/>
      <c r="AEI2" s="242"/>
      <c r="AEJ2" s="242"/>
      <c r="AEK2" s="242"/>
      <c r="AEL2" s="242"/>
      <c r="AEM2" s="242"/>
      <c r="AEN2" s="242"/>
      <c r="AEO2" s="242"/>
      <c r="AEP2" s="242"/>
      <c r="AEQ2" s="242"/>
      <c r="AER2" s="242"/>
      <c r="AES2" s="242"/>
      <c r="AET2" s="242"/>
      <c r="AEU2" s="242"/>
      <c r="AEV2" s="242"/>
      <c r="AEW2" s="242"/>
      <c r="AEX2" s="242"/>
      <c r="AEY2" s="242"/>
      <c r="AEZ2" s="242"/>
      <c r="AFA2" s="242"/>
      <c r="AFB2" s="242"/>
      <c r="AFC2" s="242"/>
      <c r="AFD2" s="242"/>
      <c r="AFE2" s="242"/>
      <c r="AFF2" s="242"/>
      <c r="AFG2" s="242"/>
      <c r="AFH2" s="242"/>
      <c r="AFI2" s="242"/>
      <c r="AFJ2" s="242"/>
      <c r="AFK2" s="242"/>
      <c r="AFL2" s="242"/>
      <c r="AFM2" s="242"/>
      <c r="AFN2" s="242"/>
      <c r="AFO2" s="242"/>
      <c r="AFP2" s="242"/>
      <c r="AFQ2" s="242"/>
      <c r="AFR2" s="242"/>
      <c r="AFS2" s="242"/>
      <c r="AFT2" s="242"/>
      <c r="AFU2" s="242"/>
      <c r="AFV2" s="242"/>
      <c r="AFW2" s="242"/>
      <c r="AFX2" s="242"/>
      <c r="AFY2" s="242"/>
      <c r="AFZ2" s="242"/>
      <c r="AGA2" s="242"/>
      <c r="AGB2" s="242"/>
      <c r="AGC2" s="242"/>
      <c r="AGD2" s="242"/>
      <c r="AGE2" s="242"/>
      <c r="AGF2" s="242"/>
      <c r="AGG2" s="242"/>
      <c r="AGH2" s="242"/>
      <c r="AGI2" s="242"/>
      <c r="AGJ2" s="242"/>
      <c r="AGK2" s="242"/>
      <c r="AGL2" s="242"/>
      <c r="AGM2" s="242"/>
      <c r="AGN2" s="242"/>
      <c r="AGO2" s="242"/>
      <c r="AGP2" s="242"/>
      <c r="AGQ2" s="242"/>
      <c r="AGR2" s="242"/>
      <c r="AGS2" s="242"/>
      <c r="AGT2" s="242"/>
      <c r="AGU2" s="242"/>
      <c r="AGV2" s="242"/>
      <c r="AGW2" s="242"/>
      <c r="AGX2" s="242"/>
      <c r="AGY2" s="242"/>
      <c r="AGZ2" s="242"/>
      <c r="AHA2" s="242"/>
      <c r="AHB2" s="242"/>
      <c r="AHC2" s="242"/>
      <c r="AHD2" s="242"/>
      <c r="AHE2" s="242"/>
      <c r="AHF2" s="242"/>
      <c r="AHG2" s="242"/>
      <c r="AHH2" s="242"/>
      <c r="AHI2" s="242"/>
      <c r="AHJ2" s="242"/>
      <c r="AHK2" s="242"/>
      <c r="AHL2" s="242"/>
      <c r="AHM2" s="242"/>
      <c r="AHN2" s="242"/>
      <c r="AHO2" s="242"/>
      <c r="AHP2" s="242"/>
      <c r="AHQ2" s="242"/>
      <c r="AHR2" s="242"/>
      <c r="AHS2" s="242"/>
      <c r="AHT2" s="242"/>
      <c r="AHU2" s="242"/>
      <c r="AHV2" s="242"/>
      <c r="AHW2" s="242"/>
      <c r="AHX2" s="242"/>
      <c r="AHY2" s="242"/>
      <c r="AHZ2" s="242"/>
      <c r="AIA2" s="242"/>
      <c r="AIB2" s="242"/>
      <c r="AIC2" s="242"/>
      <c r="AID2" s="242"/>
      <c r="AIE2" s="242"/>
      <c r="AIF2" s="242"/>
      <c r="AIG2" s="242"/>
      <c r="AIH2" s="242"/>
      <c r="AII2" s="242"/>
      <c r="AIJ2" s="242"/>
      <c r="AIK2" s="242"/>
      <c r="AIL2" s="242"/>
      <c r="AIM2" s="242"/>
      <c r="AIN2" s="242"/>
      <c r="AIO2" s="242"/>
      <c r="AIP2" s="242"/>
      <c r="AIQ2" s="242"/>
      <c r="AIR2" s="242"/>
      <c r="AIS2" s="242"/>
      <c r="AIT2" s="242"/>
      <c r="AIU2" s="242"/>
      <c r="AIV2" s="242"/>
      <c r="AIW2" s="242"/>
      <c r="AIX2" s="242"/>
      <c r="AIY2" s="242"/>
      <c r="AIZ2" s="242"/>
      <c r="AJA2" s="242"/>
      <c r="AJB2" s="242"/>
      <c r="AJC2" s="242"/>
      <c r="AJD2" s="242"/>
      <c r="AJE2" s="242"/>
      <c r="AJF2" s="242"/>
      <c r="AJG2" s="242"/>
      <c r="AJH2" s="242"/>
      <c r="AJI2" s="242"/>
      <c r="AJJ2" s="242"/>
      <c r="AJK2" s="242"/>
      <c r="AJL2" s="242"/>
      <c r="AJM2" s="242"/>
      <c r="AJN2" s="242"/>
      <c r="AJO2" s="242"/>
      <c r="AJP2" s="242"/>
      <c r="AJQ2" s="242"/>
      <c r="AJR2" s="242"/>
      <c r="AJS2" s="242"/>
      <c r="AJT2" s="242"/>
      <c r="AJU2" s="242"/>
      <c r="AJV2" s="242"/>
      <c r="AJW2" s="242"/>
      <c r="AJX2" s="242"/>
      <c r="AJY2" s="242"/>
      <c r="AJZ2" s="242"/>
      <c r="AKA2" s="242"/>
      <c r="AKB2" s="242"/>
      <c r="AKC2" s="242"/>
      <c r="AKD2" s="242"/>
      <c r="AKE2" s="242"/>
      <c r="AKF2" s="242"/>
      <c r="AKG2" s="242"/>
      <c r="AKH2" s="242"/>
      <c r="AKI2" s="242"/>
      <c r="AKJ2" s="242"/>
      <c r="AKK2" s="242"/>
      <c r="AKL2" s="242"/>
      <c r="AKM2" s="242"/>
      <c r="AKN2" s="242"/>
      <c r="AKO2" s="242"/>
      <c r="AKP2" s="242"/>
      <c r="AKQ2" s="242"/>
      <c r="AKR2" s="242"/>
      <c r="AKS2" s="242"/>
      <c r="AKT2" s="242"/>
      <c r="AKU2" s="242"/>
      <c r="AKV2" s="242"/>
      <c r="AKW2" s="242"/>
      <c r="AKX2" s="242"/>
      <c r="AKY2" s="242"/>
      <c r="AKZ2" s="242"/>
      <c r="ALA2" s="242"/>
      <c r="ALB2" s="242"/>
      <c r="ALC2" s="242"/>
      <c r="ALD2" s="242"/>
      <c r="ALE2" s="242"/>
      <c r="ALF2" s="242"/>
      <c r="ALG2" s="242"/>
      <c r="ALH2" s="242"/>
      <c r="ALI2" s="242"/>
      <c r="ALJ2" s="242"/>
      <c r="ALK2" s="242"/>
      <c r="ALL2" s="242"/>
      <c r="ALM2" s="242"/>
      <c r="ALN2" s="242"/>
      <c r="ALO2" s="242"/>
      <c r="ALP2" s="242"/>
      <c r="ALQ2" s="242"/>
      <c r="ALR2" s="242"/>
      <c r="ALS2" s="242"/>
      <c r="ALT2" s="242"/>
      <c r="ALU2" s="242"/>
      <c r="ALV2" s="242"/>
      <c r="ALW2" s="242"/>
      <c r="ALX2" s="242"/>
      <c r="ALY2" s="242"/>
      <c r="ALZ2" s="242"/>
      <c r="AMA2" s="242"/>
      <c r="AMB2" s="242"/>
      <c r="AMC2" s="242"/>
      <c r="AMD2" s="242"/>
      <c r="AME2" s="242"/>
      <c r="AMF2" s="242"/>
      <c r="AMG2" s="242"/>
      <c r="AMH2" s="242"/>
      <c r="AMI2" s="242"/>
      <c r="AMJ2" s="242"/>
      <c r="AMK2" s="242"/>
    </row>
    <row r="3" spans="1:1025" x14ac:dyDescent="0.3">
      <c r="A3" s="317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</row>
    <row r="4" spans="1:1025" x14ac:dyDescent="0.3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</row>
    <row r="5" spans="1:1025" x14ac:dyDescent="0.3">
      <c r="A5" s="318" t="s">
        <v>410</v>
      </c>
      <c r="B5" s="318"/>
      <c r="C5" s="318"/>
      <c r="D5" s="245">
        <v>105</v>
      </c>
      <c r="E5" s="245">
        <v>107</v>
      </c>
      <c r="F5" s="245">
        <v>442</v>
      </c>
      <c r="G5" s="246">
        <v>3142</v>
      </c>
      <c r="H5" s="244"/>
      <c r="I5" s="244"/>
      <c r="J5" s="244"/>
      <c r="K5" s="244"/>
      <c r="L5" s="244"/>
      <c r="M5" s="244"/>
      <c r="N5" s="244"/>
      <c r="O5" s="244"/>
      <c r="P5" s="244"/>
      <c r="Q5" s="244"/>
    </row>
    <row r="6" spans="1:1025" x14ac:dyDescent="0.3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</row>
    <row r="7" spans="1:1025" x14ac:dyDescent="0.3">
      <c r="A7" s="309" t="s">
        <v>34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244"/>
    </row>
    <row r="8" spans="1:1025" ht="13.9" customHeight="1" x14ac:dyDescent="0.3">
      <c r="A8" s="310" t="s">
        <v>53</v>
      </c>
      <c r="B8" s="310"/>
      <c r="C8" s="310"/>
      <c r="D8" s="314" t="s">
        <v>19</v>
      </c>
      <c r="E8" s="314"/>
      <c r="F8" s="314"/>
      <c r="G8" s="310" t="s">
        <v>54</v>
      </c>
      <c r="H8" s="244"/>
      <c r="I8" s="308" t="s">
        <v>55</v>
      </c>
      <c r="J8" s="308"/>
      <c r="K8" s="308"/>
      <c r="L8" s="308"/>
      <c r="M8" s="244"/>
      <c r="N8" s="308" t="s">
        <v>56</v>
      </c>
      <c r="O8" s="308"/>
      <c r="P8" s="308"/>
      <c r="Q8" s="244"/>
    </row>
    <row r="9" spans="1:1025" x14ac:dyDescent="0.3">
      <c r="A9" s="311"/>
      <c r="B9" s="312"/>
      <c r="C9" s="313"/>
      <c r="D9" s="247" t="s">
        <v>23</v>
      </c>
      <c r="E9" s="247" t="s">
        <v>24</v>
      </c>
      <c r="F9" s="247" t="s">
        <v>25</v>
      </c>
      <c r="G9" s="315"/>
      <c r="H9" s="244"/>
      <c r="I9" s="248" t="s">
        <v>23</v>
      </c>
      <c r="J9" s="248" t="s">
        <v>24</v>
      </c>
      <c r="K9" s="248" t="s">
        <v>25</v>
      </c>
      <c r="L9" s="248" t="s">
        <v>57</v>
      </c>
      <c r="M9" s="244"/>
      <c r="N9" s="248" t="s">
        <v>23</v>
      </c>
      <c r="O9" s="248" t="s">
        <v>24</v>
      </c>
      <c r="P9" s="248" t="s">
        <v>25</v>
      </c>
      <c r="Q9" s="244"/>
    </row>
    <row r="10" spans="1:1025" x14ac:dyDescent="0.3">
      <c r="A10" s="308" t="s">
        <v>1</v>
      </c>
      <c r="B10" s="308"/>
      <c r="C10" s="308"/>
      <c r="D10" s="249">
        <v>32.07</v>
      </c>
      <c r="E10" s="249">
        <v>26.84</v>
      </c>
      <c r="F10" s="249">
        <v>90.23</v>
      </c>
      <c r="G10" s="249">
        <v>740.98</v>
      </c>
      <c r="H10" s="244"/>
      <c r="I10" s="250">
        <v>31</v>
      </c>
      <c r="J10" s="250">
        <v>25</v>
      </c>
      <c r="K10" s="250">
        <v>20</v>
      </c>
      <c r="L10" s="250">
        <v>24</v>
      </c>
      <c r="M10" s="244"/>
      <c r="N10" s="251">
        <v>17</v>
      </c>
      <c r="O10" s="251">
        <v>33</v>
      </c>
      <c r="P10" s="251">
        <v>49</v>
      </c>
      <c r="Q10" s="244"/>
    </row>
    <row r="11" spans="1:1025" x14ac:dyDescent="0.3">
      <c r="A11" s="308" t="s">
        <v>2</v>
      </c>
      <c r="B11" s="308"/>
      <c r="C11" s="308"/>
      <c r="D11" s="249">
        <v>28.75</v>
      </c>
      <c r="E11" s="249">
        <v>28.55</v>
      </c>
      <c r="F11" s="249">
        <v>112.24</v>
      </c>
      <c r="G11" s="249">
        <v>830.52</v>
      </c>
      <c r="H11" s="244"/>
      <c r="I11" s="250">
        <v>27</v>
      </c>
      <c r="J11" s="250">
        <v>27</v>
      </c>
      <c r="K11" s="250">
        <v>25</v>
      </c>
      <c r="L11" s="250">
        <v>26</v>
      </c>
      <c r="M11" s="244"/>
      <c r="N11" s="251">
        <v>14</v>
      </c>
      <c r="O11" s="251">
        <v>31</v>
      </c>
      <c r="P11" s="251">
        <v>54</v>
      </c>
      <c r="Q11" s="244"/>
    </row>
    <row r="12" spans="1:1025" x14ac:dyDescent="0.3">
      <c r="A12" s="308" t="s">
        <v>3</v>
      </c>
      <c r="B12" s="308"/>
      <c r="C12" s="308"/>
      <c r="D12" s="249">
        <v>25.59</v>
      </c>
      <c r="E12" s="249">
        <v>27.89</v>
      </c>
      <c r="F12" s="249">
        <v>87.57</v>
      </c>
      <c r="G12" s="252">
        <v>709.6</v>
      </c>
      <c r="H12" s="244"/>
      <c r="I12" s="250">
        <v>24</v>
      </c>
      <c r="J12" s="250">
        <v>26</v>
      </c>
      <c r="K12" s="250">
        <v>20</v>
      </c>
      <c r="L12" s="250">
        <v>23</v>
      </c>
      <c r="M12" s="244"/>
      <c r="N12" s="251">
        <v>14</v>
      </c>
      <c r="O12" s="251">
        <v>35</v>
      </c>
      <c r="P12" s="251">
        <v>49</v>
      </c>
      <c r="Q12" s="244"/>
    </row>
    <row r="13" spans="1:1025" x14ac:dyDescent="0.3">
      <c r="A13" s="308" t="s">
        <v>4</v>
      </c>
      <c r="B13" s="308"/>
      <c r="C13" s="308"/>
      <c r="D13" s="253">
        <v>32</v>
      </c>
      <c r="E13" s="252">
        <v>21.8</v>
      </c>
      <c r="F13" s="249">
        <v>87.64</v>
      </c>
      <c r="G13" s="249">
        <v>687.88</v>
      </c>
      <c r="H13" s="244"/>
      <c r="I13" s="250">
        <v>30</v>
      </c>
      <c r="J13" s="250">
        <v>20</v>
      </c>
      <c r="K13" s="250">
        <v>20</v>
      </c>
      <c r="L13" s="250">
        <v>22</v>
      </c>
      <c r="M13" s="244"/>
      <c r="N13" s="251">
        <v>19</v>
      </c>
      <c r="O13" s="251">
        <v>29</v>
      </c>
      <c r="P13" s="251">
        <v>51</v>
      </c>
      <c r="Q13" s="244"/>
    </row>
    <row r="14" spans="1:1025" x14ac:dyDescent="0.3">
      <c r="A14" s="308" t="s">
        <v>5</v>
      </c>
      <c r="B14" s="308"/>
      <c r="C14" s="308"/>
      <c r="D14" s="249">
        <v>24.51</v>
      </c>
      <c r="E14" s="252">
        <v>27.1</v>
      </c>
      <c r="F14" s="249">
        <v>93.89</v>
      </c>
      <c r="G14" s="249">
        <v>725.15</v>
      </c>
      <c r="H14" s="244"/>
      <c r="I14" s="250">
        <v>23</v>
      </c>
      <c r="J14" s="250">
        <v>25</v>
      </c>
      <c r="K14" s="250">
        <v>21</v>
      </c>
      <c r="L14" s="250">
        <v>23</v>
      </c>
      <c r="M14" s="244"/>
      <c r="N14" s="251">
        <v>14</v>
      </c>
      <c r="O14" s="251">
        <v>34</v>
      </c>
      <c r="P14" s="251">
        <v>52</v>
      </c>
      <c r="Q14" s="244"/>
    </row>
    <row r="15" spans="1:1025" x14ac:dyDescent="0.3">
      <c r="A15" s="308" t="s">
        <v>6</v>
      </c>
      <c r="B15" s="308"/>
      <c r="C15" s="308"/>
      <c r="D15" s="249">
        <v>33.56</v>
      </c>
      <c r="E15" s="249">
        <v>25.76</v>
      </c>
      <c r="F15" s="249">
        <v>88.46</v>
      </c>
      <c r="G15" s="249">
        <v>731.08</v>
      </c>
      <c r="H15" s="244"/>
      <c r="I15" s="250">
        <v>32</v>
      </c>
      <c r="J15" s="250">
        <v>24</v>
      </c>
      <c r="K15" s="250">
        <v>20</v>
      </c>
      <c r="L15" s="250">
        <v>23</v>
      </c>
      <c r="M15" s="244"/>
      <c r="N15" s="251">
        <v>18</v>
      </c>
      <c r="O15" s="251">
        <v>32</v>
      </c>
      <c r="P15" s="251">
        <v>48</v>
      </c>
      <c r="Q15" s="244"/>
    </row>
    <row r="16" spans="1:1025" x14ac:dyDescent="0.3">
      <c r="A16" s="308" t="s">
        <v>7</v>
      </c>
      <c r="B16" s="308"/>
      <c r="C16" s="308"/>
      <c r="D16" s="249">
        <v>26.41</v>
      </c>
      <c r="E16" s="249">
        <v>27.95</v>
      </c>
      <c r="F16" s="253">
        <v>96</v>
      </c>
      <c r="G16" s="249">
        <v>748.79</v>
      </c>
      <c r="H16" s="244"/>
      <c r="I16" s="250">
        <v>25</v>
      </c>
      <c r="J16" s="250">
        <v>26</v>
      </c>
      <c r="K16" s="250">
        <v>22</v>
      </c>
      <c r="L16" s="250">
        <v>24</v>
      </c>
      <c r="M16" s="244"/>
      <c r="N16" s="251">
        <v>14</v>
      </c>
      <c r="O16" s="251">
        <v>34</v>
      </c>
      <c r="P16" s="251">
        <v>51</v>
      </c>
      <c r="Q16" s="244"/>
    </row>
    <row r="17" spans="1:17" x14ac:dyDescent="0.3">
      <c r="A17" s="308" t="s">
        <v>8</v>
      </c>
      <c r="B17" s="308"/>
      <c r="C17" s="308"/>
      <c r="D17" s="249">
        <v>25.81</v>
      </c>
      <c r="E17" s="249">
        <v>26.41</v>
      </c>
      <c r="F17" s="249">
        <v>86.64</v>
      </c>
      <c r="G17" s="249">
        <v>695.89</v>
      </c>
      <c r="H17" s="244"/>
      <c r="I17" s="250">
        <v>25</v>
      </c>
      <c r="J17" s="250">
        <v>25</v>
      </c>
      <c r="K17" s="250">
        <v>20</v>
      </c>
      <c r="L17" s="250">
        <v>22</v>
      </c>
      <c r="M17" s="244"/>
      <c r="N17" s="251">
        <v>15</v>
      </c>
      <c r="O17" s="251">
        <v>34</v>
      </c>
      <c r="P17" s="251">
        <v>50</v>
      </c>
      <c r="Q17" s="244"/>
    </row>
    <row r="18" spans="1:17" x14ac:dyDescent="0.3">
      <c r="A18" s="308" t="s">
        <v>9</v>
      </c>
      <c r="B18" s="308"/>
      <c r="C18" s="308"/>
      <c r="D18" s="249">
        <v>32.04</v>
      </c>
      <c r="E18" s="252">
        <v>23.4</v>
      </c>
      <c r="F18" s="249">
        <v>107.17</v>
      </c>
      <c r="G18" s="252">
        <v>774.3</v>
      </c>
      <c r="H18" s="244"/>
      <c r="I18" s="250">
        <v>31</v>
      </c>
      <c r="J18" s="250">
        <v>22</v>
      </c>
      <c r="K18" s="250">
        <v>24</v>
      </c>
      <c r="L18" s="250">
        <v>25</v>
      </c>
      <c r="M18" s="244"/>
      <c r="N18" s="251">
        <v>17</v>
      </c>
      <c r="O18" s="251">
        <v>27</v>
      </c>
      <c r="P18" s="251">
        <v>55</v>
      </c>
      <c r="Q18" s="244"/>
    </row>
    <row r="19" spans="1:17" x14ac:dyDescent="0.3">
      <c r="A19" s="308" t="s">
        <v>10</v>
      </c>
      <c r="B19" s="308"/>
      <c r="C19" s="308"/>
      <c r="D19" s="249">
        <v>23.78</v>
      </c>
      <c r="E19" s="249">
        <v>24.88</v>
      </c>
      <c r="F19" s="249">
        <v>88.92</v>
      </c>
      <c r="G19" s="249">
        <v>684.63</v>
      </c>
      <c r="H19" s="244"/>
      <c r="I19" s="250">
        <v>23</v>
      </c>
      <c r="J19" s="250">
        <v>23</v>
      </c>
      <c r="K19" s="250">
        <v>20</v>
      </c>
      <c r="L19" s="250">
        <v>22</v>
      </c>
      <c r="M19" s="244"/>
      <c r="N19" s="251">
        <v>14</v>
      </c>
      <c r="O19" s="251">
        <v>33</v>
      </c>
      <c r="P19" s="251">
        <v>52</v>
      </c>
      <c r="Q19" s="244"/>
    </row>
    <row r="20" spans="1:17" x14ac:dyDescent="0.3">
      <c r="A20" s="308" t="s">
        <v>58</v>
      </c>
      <c r="B20" s="308"/>
      <c r="C20" s="308"/>
      <c r="D20" s="249">
        <v>28.45</v>
      </c>
      <c r="E20" s="249">
        <v>26.06</v>
      </c>
      <c r="F20" s="249">
        <v>93.88</v>
      </c>
      <c r="G20" s="249">
        <v>732.88</v>
      </c>
      <c r="H20" s="244"/>
      <c r="I20" s="250">
        <v>27</v>
      </c>
      <c r="J20" s="250">
        <v>24</v>
      </c>
      <c r="K20" s="250">
        <v>21</v>
      </c>
      <c r="L20" s="250">
        <v>23</v>
      </c>
      <c r="M20" s="244"/>
      <c r="N20" s="251">
        <v>16</v>
      </c>
      <c r="O20" s="251">
        <v>32</v>
      </c>
      <c r="P20" s="251">
        <v>51</v>
      </c>
      <c r="Q20" s="244"/>
    </row>
    <row r="21" spans="1:17" x14ac:dyDescent="0.3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</row>
    <row r="22" spans="1:17" x14ac:dyDescent="0.3">
      <c r="A22" s="309" t="s">
        <v>11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244"/>
    </row>
    <row r="23" spans="1:17" ht="14.25" customHeight="1" x14ac:dyDescent="0.3">
      <c r="A23" s="310" t="s">
        <v>53</v>
      </c>
      <c r="B23" s="310"/>
      <c r="C23" s="310"/>
      <c r="D23" s="314" t="s">
        <v>19</v>
      </c>
      <c r="E23" s="314"/>
      <c r="F23" s="314"/>
      <c r="G23" s="310" t="s">
        <v>54</v>
      </c>
      <c r="H23" s="244"/>
      <c r="I23" s="308" t="s">
        <v>55</v>
      </c>
      <c r="J23" s="308"/>
      <c r="K23" s="308"/>
      <c r="L23" s="308"/>
      <c r="M23" s="244"/>
      <c r="N23" s="308" t="s">
        <v>56</v>
      </c>
      <c r="O23" s="308"/>
      <c r="P23" s="308"/>
      <c r="Q23" s="244"/>
    </row>
    <row r="24" spans="1:17" x14ac:dyDescent="0.3">
      <c r="A24" s="311"/>
      <c r="B24" s="312"/>
      <c r="C24" s="313"/>
      <c r="D24" s="247" t="s">
        <v>23</v>
      </c>
      <c r="E24" s="247" t="s">
        <v>24</v>
      </c>
      <c r="F24" s="247" t="s">
        <v>25</v>
      </c>
      <c r="G24" s="315"/>
      <c r="H24" s="244"/>
      <c r="I24" s="248" t="s">
        <v>23</v>
      </c>
      <c r="J24" s="248" t="s">
        <v>24</v>
      </c>
      <c r="K24" s="248" t="s">
        <v>25</v>
      </c>
      <c r="L24" s="248" t="s">
        <v>57</v>
      </c>
      <c r="M24" s="244"/>
      <c r="N24" s="248" t="s">
        <v>23</v>
      </c>
      <c r="O24" s="248" t="s">
        <v>24</v>
      </c>
      <c r="P24" s="248" t="s">
        <v>25</v>
      </c>
      <c r="Q24" s="244"/>
    </row>
    <row r="25" spans="1:17" x14ac:dyDescent="0.3">
      <c r="A25" s="308" t="s">
        <v>1</v>
      </c>
      <c r="B25" s="308"/>
      <c r="C25" s="308"/>
      <c r="D25" s="249">
        <v>40.85</v>
      </c>
      <c r="E25" s="249">
        <v>38.29</v>
      </c>
      <c r="F25" s="249">
        <v>134.57</v>
      </c>
      <c r="G25" s="254" t="s">
        <v>542</v>
      </c>
      <c r="H25" s="244"/>
      <c r="I25" s="255">
        <v>0.39</v>
      </c>
      <c r="J25" s="255">
        <v>0.36</v>
      </c>
      <c r="K25" s="255">
        <v>0.3</v>
      </c>
      <c r="L25" s="255">
        <v>0.33</v>
      </c>
      <c r="M25" s="256"/>
      <c r="N25" s="257">
        <v>0.16</v>
      </c>
      <c r="O25" s="257">
        <v>0.34</v>
      </c>
      <c r="P25" s="257">
        <v>0.52</v>
      </c>
      <c r="Q25" s="244"/>
    </row>
    <row r="26" spans="1:17" x14ac:dyDescent="0.3">
      <c r="A26" s="308" t="s">
        <v>2</v>
      </c>
      <c r="B26" s="308"/>
      <c r="C26" s="308"/>
      <c r="D26" s="249">
        <v>43.67</v>
      </c>
      <c r="E26" s="249">
        <v>31.97</v>
      </c>
      <c r="F26" s="249">
        <v>141.33000000000001</v>
      </c>
      <c r="G26" s="249" t="s">
        <v>543</v>
      </c>
      <c r="H26" s="244"/>
      <c r="I26" s="255">
        <v>0.42</v>
      </c>
      <c r="J26" s="255">
        <v>0.3</v>
      </c>
      <c r="K26" s="255">
        <v>0.32</v>
      </c>
      <c r="L26" s="255">
        <v>0.32</v>
      </c>
      <c r="M26" s="256"/>
      <c r="N26" s="257">
        <v>0.17</v>
      </c>
      <c r="O26" s="257">
        <v>0.28999999999999998</v>
      </c>
      <c r="P26" s="257">
        <v>0.56000000000000005</v>
      </c>
      <c r="Q26" s="244"/>
    </row>
    <row r="27" spans="1:17" x14ac:dyDescent="0.3">
      <c r="A27" s="308" t="s">
        <v>3</v>
      </c>
      <c r="B27" s="308"/>
      <c r="C27" s="308"/>
      <c r="D27" s="252">
        <v>42.4</v>
      </c>
      <c r="E27" s="252">
        <v>35.700000000000003</v>
      </c>
      <c r="F27" s="249">
        <v>134.59</v>
      </c>
      <c r="G27" s="258" t="s">
        <v>544</v>
      </c>
      <c r="H27" s="244"/>
      <c r="I27" s="255">
        <v>0.4</v>
      </c>
      <c r="J27" s="255">
        <v>0.33</v>
      </c>
      <c r="K27" s="255">
        <v>0.3</v>
      </c>
      <c r="L27" s="255">
        <v>0.32</v>
      </c>
      <c r="M27" s="256"/>
      <c r="N27" s="257">
        <v>0.17</v>
      </c>
      <c r="O27" s="257">
        <v>0.32</v>
      </c>
      <c r="P27" s="257">
        <v>0.53</v>
      </c>
      <c r="Q27" s="244"/>
    </row>
    <row r="28" spans="1:17" x14ac:dyDescent="0.3">
      <c r="A28" s="308" t="s">
        <v>4</v>
      </c>
      <c r="B28" s="308"/>
      <c r="C28" s="308"/>
      <c r="D28" s="249">
        <v>40.11</v>
      </c>
      <c r="E28" s="249">
        <v>32.32</v>
      </c>
      <c r="F28" s="249">
        <v>135.15</v>
      </c>
      <c r="G28" s="249">
        <v>971.13</v>
      </c>
      <c r="H28" s="244"/>
      <c r="I28" s="255">
        <v>0.38</v>
      </c>
      <c r="J28" s="255">
        <v>0.3</v>
      </c>
      <c r="K28" s="255">
        <v>0.31</v>
      </c>
      <c r="L28" s="255">
        <v>0.31</v>
      </c>
      <c r="M28" s="256"/>
      <c r="N28" s="257">
        <v>0.17</v>
      </c>
      <c r="O28" s="257">
        <v>0.3</v>
      </c>
      <c r="P28" s="257">
        <v>0.56000000000000005</v>
      </c>
      <c r="Q28" s="244"/>
    </row>
    <row r="29" spans="1:17" x14ac:dyDescent="0.3">
      <c r="A29" s="308" t="s">
        <v>5</v>
      </c>
      <c r="B29" s="308"/>
      <c r="C29" s="308"/>
      <c r="D29" s="249">
        <v>41.48</v>
      </c>
      <c r="E29" s="249">
        <v>36.79</v>
      </c>
      <c r="F29" s="252">
        <v>164.1</v>
      </c>
      <c r="G29" s="258" t="s">
        <v>545</v>
      </c>
      <c r="H29" s="244"/>
      <c r="I29" s="255">
        <v>0.4</v>
      </c>
      <c r="J29" s="255">
        <v>0.34</v>
      </c>
      <c r="K29" s="255">
        <v>0.37</v>
      </c>
      <c r="L29" s="255">
        <v>0.36</v>
      </c>
      <c r="M29" s="256"/>
      <c r="N29" s="257">
        <v>0.15</v>
      </c>
      <c r="O29" s="257">
        <v>0.28999999999999998</v>
      </c>
      <c r="P29" s="257">
        <v>0.57999999999999996</v>
      </c>
      <c r="Q29" s="244"/>
    </row>
    <row r="30" spans="1:17" x14ac:dyDescent="0.3">
      <c r="A30" s="308" t="s">
        <v>6</v>
      </c>
      <c r="B30" s="308"/>
      <c r="C30" s="308"/>
      <c r="D30" s="249">
        <v>41.32</v>
      </c>
      <c r="E30" s="249">
        <v>33.06</v>
      </c>
      <c r="F30" s="249">
        <v>129.04</v>
      </c>
      <c r="G30" s="249">
        <v>958.79</v>
      </c>
      <c r="H30" s="244"/>
      <c r="I30" s="255">
        <v>0.39</v>
      </c>
      <c r="J30" s="255">
        <v>0.31</v>
      </c>
      <c r="K30" s="255">
        <v>0.28999999999999998</v>
      </c>
      <c r="L30" s="255">
        <v>0.31</v>
      </c>
      <c r="M30" s="256"/>
      <c r="N30" s="257">
        <v>0.17</v>
      </c>
      <c r="O30" s="257">
        <v>0.31</v>
      </c>
      <c r="P30" s="257">
        <v>0.54</v>
      </c>
      <c r="Q30" s="244"/>
    </row>
    <row r="31" spans="1:17" ht="13.9" customHeight="1" x14ac:dyDescent="0.3">
      <c r="A31" s="308" t="s">
        <v>7</v>
      </c>
      <c r="B31" s="308"/>
      <c r="C31" s="308"/>
      <c r="D31" s="249">
        <v>42.29</v>
      </c>
      <c r="E31" s="249">
        <v>33.03</v>
      </c>
      <c r="F31" s="249">
        <v>140.05000000000001</v>
      </c>
      <c r="G31" s="258" t="s">
        <v>546</v>
      </c>
      <c r="H31" s="244"/>
      <c r="I31" s="255">
        <v>0.4</v>
      </c>
      <c r="J31" s="255">
        <v>0.31</v>
      </c>
      <c r="K31" s="255">
        <v>0.32</v>
      </c>
      <c r="L31" s="255">
        <v>0.32</v>
      </c>
      <c r="M31" s="256"/>
      <c r="N31" s="257">
        <v>0.17</v>
      </c>
      <c r="O31" s="257">
        <v>0.3</v>
      </c>
      <c r="P31" s="257">
        <v>0.56000000000000005</v>
      </c>
      <c r="Q31" s="244"/>
    </row>
    <row r="32" spans="1:17" x14ac:dyDescent="0.3">
      <c r="A32" s="308" t="s">
        <v>8</v>
      </c>
      <c r="B32" s="308"/>
      <c r="C32" s="308"/>
      <c r="D32" s="249">
        <v>41.59</v>
      </c>
      <c r="E32" s="249">
        <v>35.119999999999997</v>
      </c>
      <c r="F32" s="249">
        <v>143.47999999999999</v>
      </c>
      <c r="G32" s="258" t="s">
        <v>547</v>
      </c>
      <c r="H32" s="244"/>
      <c r="I32" s="255">
        <v>0.4</v>
      </c>
      <c r="J32" s="255">
        <v>0.33</v>
      </c>
      <c r="K32" s="255">
        <v>0.32</v>
      </c>
      <c r="L32" s="255">
        <v>0.33</v>
      </c>
      <c r="M32" s="256"/>
      <c r="N32" s="257">
        <v>0.16</v>
      </c>
      <c r="O32" s="257">
        <v>0.31</v>
      </c>
      <c r="P32" s="257">
        <v>0.55000000000000004</v>
      </c>
      <c r="Q32" s="244"/>
    </row>
    <row r="33" spans="1:17" ht="13.9" customHeight="1" x14ac:dyDescent="0.3">
      <c r="A33" s="308" t="s">
        <v>9</v>
      </c>
      <c r="B33" s="308"/>
      <c r="C33" s="308"/>
      <c r="D33" s="249">
        <v>40.46</v>
      </c>
      <c r="E33" s="249">
        <v>31.96</v>
      </c>
      <c r="F33" s="249">
        <v>159.97</v>
      </c>
      <c r="G33" s="258" t="s">
        <v>548</v>
      </c>
      <c r="H33" s="244"/>
      <c r="I33" s="255">
        <v>0.39</v>
      </c>
      <c r="J33" s="255">
        <v>0.3</v>
      </c>
      <c r="K33" s="255">
        <v>0.36</v>
      </c>
      <c r="L33" s="255">
        <v>0.34</v>
      </c>
      <c r="M33" s="256"/>
      <c r="N33" s="257">
        <v>0.15</v>
      </c>
      <c r="O33" s="257">
        <v>0.27</v>
      </c>
      <c r="P33" s="257">
        <v>0.6</v>
      </c>
      <c r="Q33" s="244"/>
    </row>
    <row r="34" spans="1:17" x14ac:dyDescent="0.3">
      <c r="A34" s="308" t="s">
        <v>10</v>
      </c>
      <c r="B34" s="308"/>
      <c r="C34" s="308"/>
      <c r="D34" s="249">
        <v>41.17</v>
      </c>
      <c r="E34" s="249">
        <v>39.020000000000003</v>
      </c>
      <c r="F34" s="249">
        <v>133.86000000000001</v>
      </c>
      <c r="G34" s="258" t="s">
        <v>549</v>
      </c>
      <c r="H34" s="244"/>
      <c r="I34" s="255">
        <v>0.39</v>
      </c>
      <c r="J34" s="255">
        <v>0.36</v>
      </c>
      <c r="K34" s="255">
        <v>0.3</v>
      </c>
      <c r="L34" s="255">
        <v>0.33</v>
      </c>
      <c r="M34" s="256"/>
      <c r="N34" s="257">
        <v>0.16</v>
      </c>
      <c r="O34" s="257">
        <v>0.34</v>
      </c>
      <c r="P34" s="257">
        <v>0.52</v>
      </c>
      <c r="Q34" s="244"/>
    </row>
    <row r="35" spans="1:17" x14ac:dyDescent="0.3">
      <c r="A35" s="308" t="s">
        <v>58</v>
      </c>
      <c r="B35" s="308"/>
      <c r="C35" s="308"/>
      <c r="D35" s="249">
        <v>41.53</v>
      </c>
      <c r="E35" s="249">
        <v>34.729999999999997</v>
      </c>
      <c r="F35" s="249">
        <v>141.61000000000001</v>
      </c>
      <c r="G35" s="254" t="s">
        <v>550</v>
      </c>
      <c r="H35" s="244"/>
      <c r="I35" s="255">
        <v>0.4</v>
      </c>
      <c r="J35" s="255">
        <v>0.32</v>
      </c>
      <c r="K35" s="255">
        <v>0.32</v>
      </c>
      <c r="L35" s="255">
        <v>0.33</v>
      </c>
      <c r="M35" s="256"/>
      <c r="N35" s="257">
        <v>0.16</v>
      </c>
      <c r="O35" s="257">
        <v>0.31</v>
      </c>
      <c r="P35" s="257">
        <v>0.55000000000000004</v>
      </c>
      <c r="Q35" s="244"/>
    </row>
    <row r="36" spans="1:17" x14ac:dyDescent="0.3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</row>
    <row r="37" spans="1:17" x14ac:dyDescent="0.3">
      <c r="A37" s="309" t="s">
        <v>12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244"/>
    </row>
    <row r="38" spans="1:17" ht="14.25" customHeight="1" x14ac:dyDescent="0.3">
      <c r="A38" s="310" t="s">
        <v>53</v>
      </c>
      <c r="B38" s="310"/>
      <c r="C38" s="310"/>
      <c r="D38" s="314" t="s">
        <v>19</v>
      </c>
      <c r="E38" s="314"/>
      <c r="F38" s="314"/>
      <c r="G38" s="310" t="s">
        <v>54</v>
      </c>
      <c r="H38" s="244"/>
      <c r="I38" s="308" t="s">
        <v>55</v>
      </c>
      <c r="J38" s="308"/>
      <c r="K38" s="308"/>
      <c r="L38" s="308"/>
      <c r="M38" s="244"/>
      <c r="N38" s="308" t="s">
        <v>56</v>
      </c>
      <c r="O38" s="308"/>
      <c r="P38" s="308"/>
      <c r="Q38" s="244"/>
    </row>
    <row r="39" spans="1:17" x14ac:dyDescent="0.3">
      <c r="A39" s="311"/>
      <c r="B39" s="312"/>
      <c r="C39" s="313"/>
      <c r="D39" s="247" t="s">
        <v>23</v>
      </c>
      <c r="E39" s="247" t="s">
        <v>24</v>
      </c>
      <c r="F39" s="247" t="s">
        <v>25</v>
      </c>
      <c r="G39" s="315"/>
      <c r="H39" s="244"/>
      <c r="I39" s="248" t="s">
        <v>23</v>
      </c>
      <c r="J39" s="248" t="s">
        <v>24</v>
      </c>
      <c r="K39" s="248" t="s">
        <v>25</v>
      </c>
      <c r="L39" s="248" t="s">
        <v>57</v>
      </c>
      <c r="M39" s="244"/>
      <c r="N39" s="248" t="s">
        <v>23</v>
      </c>
      <c r="O39" s="248" t="s">
        <v>24</v>
      </c>
      <c r="P39" s="248" t="s">
        <v>25</v>
      </c>
      <c r="Q39" s="244"/>
    </row>
    <row r="40" spans="1:17" x14ac:dyDescent="0.3">
      <c r="A40" s="308" t="s">
        <v>1</v>
      </c>
      <c r="B40" s="308"/>
      <c r="C40" s="308"/>
      <c r="D40" s="249">
        <v>10.69</v>
      </c>
      <c r="E40" s="252">
        <v>9.5</v>
      </c>
      <c r="F40" s="253">
        <v>70</v>
      </c>
      <c r="G40" s="249">
        <v>411.62</v>
      </c>
      <c r="H40" s="244"/>
      <c r="I40" s="250">
        <v>10</v>
      </c>
      <c r="J40" s="250">
        <v>9</v>
      </c>
      <c r="K40" s="250">
        <v>16</v>
      </c>
      <c r="L40" s="250">
        <v>13</v>
      </c>
      <c r="M40" s="244"/>
      <c r="N40" s="251">
        <v>10</v>
      </c>
      <c r="O40" s="251">
        <v>21</v>
      </c>
      <c r="P40" s="251">
        <v>68</v>
      </c>
      <c r="Q40" s="244"/>
    </row>
    <row r="41" spans="1:17" x14ac:dyDescent="0.3">
      <c r="A41" s="308" t="s">
        <v>2</v>
      </c>
      <c r="B41" s="308"/>
      <c r="C41" s="308"/>
      <c r="D41" s="252">
        <v>18.899999999999999</v>
      </c>
      <c r="E41" s="249">
        <v>12.78</v>
      </c>
      <c r="F41" s="249">
        <v>65.34</v>
      </c>
      <c r="G41" s="249">
        <v>461.69</v>
      </c>
      <c r="H41" s="244"/>
      <c r="I41" s="250">
        <v>18</v>
      </c>
      <c r="J41" s="250">
        <v>12</v>
      </c>
      <c r="K41" s="250">
        <v>15</v>
      </c>
      <c r="L41" s="250">
        <v>15</v>
      </c>
      <c r="M41" s="244"/>
      <c r="N41" s="251">
        <v>16</v>
      </c>
      <c r="O41" s="251">
        <v>25</v>
      </c>
      <c r="P41" s="251">
        <v>57</v>
      </c>
      <c r="Q41" s="244"/>
    </row>
    <row r="42" spans="1:17" x14ac:dyDescent="0.3">
      <c r="A42" s="308" t="s">
        <v>3</v>
      </c>
      <c r="B42" s="308"/>
      <c r="C42" s="308"/>
      <c r="D42" s="249">
        <v>14.22</v>
      </c>
      <c r="E42" s="249">
        <v>12.47</v>
      </c>
      <c r="F42" s="249">
        <v>79.48</v>
      </c>
      <c r="G42" s="252">
        <v>488.2</v>
      </c>
      <c r="H42" s="244"/>
      <c r="I42" s="250">
        <v>14</v>
      </c>
      <c r="J42" s="250">
        <v>12</v>
      </c>
      <c r="K42" s="250">
        <v>18</v>
      </c>
      <c r="L42" s="250">
        <v>16</v>
      </c>
      <c r="M42" s="244"/>
      <c r="N42" s="251">
        <v>12</v>
      </c>
      <c r="O42" s="251">
        <v>23</v>
      </c>
      <c r="P42" s="251">
        <v>65</v>
      </c>
      <c r="Q42" s="244"/>
    </row>
    <row r="43" spans="1:17" x14ac:dyDescent="0.3">
      <c r="A43" s="308" t="s">
        <v>4</v>
      </c>
      <c r="B43" s="308"/>
      <c r="C43" s="308"/>
      <c r="D43" s="249">
        <v>14.29</v>
      </c>
      <c r="E43" s="249">
        <v>12.08</v>
      </c>
      <c r="F43" s="249">
        <v>52.59</v>
      </c>
      <c r="G43" s="252">
        <v>384.7</v>
      </c>
      <c r="H43" s="244"/>
      <c r="I43" s="250">
        <v>14</v>
      </c>
      <c r="J43" s="250">
        <v>11</v>
      </c>
      <c r="K43" s="250">
        <v>12</v>
      </c>
      <c r="L43" s="250">
        <v>12</v>
      </c>
      <c r="M43" s="244"/>
      <c r="N43" s="251">
        <v>15</v>
      </c>
      <c r="O43" s="251">
        <v>28</v>
      </c>
      <c r="P43" s="251">
        <v>55</v>
      </c>
      <c r="Q43" s="244"/>
    </row>
    <row r="44" spans="1:17" x14ac:dyDescent="0.3">
      <c r="A44" s="308" t="s">
        <v>5</v>
      </c>
      <c r="B44" s="308"/>
      <c r="C44" s="308"/>
      <c r="D44" s="249">
        <v>12.21</v>
      </c>
      <c r="E44" s="249">
        <v>11.95</v>
      </c>
      <c r="F44" s="249">
        <v>60.59</v>
      </c>
      <c r="G44" s="249">
        <v>402.37</v>
      </c>
      <c r="H44" s="244"/>
      <c r="I44" s="250">
        <v>12</v>
      </c>
      <c r="J44" s="250">
        <v>11</v>
      </c>
      <c r="K44" s="250">
        <v>14</v>
      </c>
      <c r="L44" s="250">
        <v>13</v>
      </c>
      <c r="M44" s="244"/>
      <c r="N44" s="251">
        <v>12</v>
      </c>
      <c r="O44" s="251">
        <v>27</v>
      </c>
      <c r="P44" s="251">
        <v>60</v>
      </c>
      <c r="Q44" s="244"/>
    </row>
    <row r="45" spans="1:17" x14ac:dyDescent="0.3">
      <c r="A45" s="308" t="s">
        <v>6</v>
      </c>
      <c r="B45" s="308"/>
      <c r="C45" s="308"/>
      <c r="D45" s="249">
        <v>14.52</v>
      </c>
      <c r="E45" s="249">
        <v>12.75</v>
      </c>
      <c r="F45" s="249">
        <v>59.02</v>
      </c>
      <c r="G45" s="249">
        <v>416.27</v>
      </c>
      <c r="H45" s="244"/>
      <c r="I45" s="250">
        <v>14</v>
      </c>
      <c r="J45" s="250">
        <v>12</v>
      </c>
      <c r="K45" s="250">
        <v>13</v>
      </c>
      <c r="L45" s="250">
        <v>13</v>
      </c>
      <c r="M45" s="244"/>
      <c r="N45" s="251">
        <v>14</v>
      </c>
      <c r="O45" s="251">
        <v>28</v>
      </c>
      <c r="P45" s="251">
        <v>57</v>
      </c>
      <c r="Q45" s="244"/>
    </row>
    <row r="46" spans="1:17" x14ac:dyDescent="0.3">
      <c r="A46" s="308" t="s">
        <v>7</v>
      </c>
      <c r="B46" s="308"/>
      <c r="C46" s="308"/>
      <c r="D46" s="249">
        <v>9.82</v>
      </c>
      <c r="E46" s="249">
        <v>12.26</v>
      </c>
      <c r="F46" s="249">
        <v>62.16</v>
      </c>
      <c r="G46" s="249">
        <v>407.76</v>
      </c>
      <c r="H46" s="244"/>
      <c r="I46" s="250">
        <v>9</v>
      </c>
      <c r="J46" s="250">
        <v>11</v>
      </c>
      <c r="K46" s="250">
        <v>14</v>
      </c>
      <c r="L46" s="250">
        <v>13</v>
      </c>
      <c r="M46" s="244"/>
      <c r="N46" s="251">
        <v>10</v>
      </c>
      <c r="O46" s="251">
        <v>27</v>
      </c>
      <c r="P46" s="251">
        <v>61</v>
      </c>
      <c r="Q46" s="244"/>
    </row>
    <row r="47" spans="1:17" x14ac:dyDescent="0.3">
      <c r="A47" s="308" t="s">
        <v>8</v>
      </c>
      <c r="B47" s="308"/>
      <c r="C47" s="308"/>
      <c r="D47" s="249">
        <v>16.88</v>
      </c>
      <c r="E47" s="249">
        <v>10.11</v>
      </c>
      <c r="F47" s="249">
        <v>57.44</v>
      </c>
      <c r="G47" s="249">
        <v>395.93</v>
      </c>
      <c r="H47" s="244"/>
      <c r="I47" s="250">
        <v>16</v>
      </c>
      <c r="J47" s="250">
        <v>9</v>
      </c>
      <c r="K47" s="250">
        <v>13</v>
      </c>
      <c r="L47" s="250">
        <v>13</v>
      </c>
      <c r="M47" s="244"/>
      <c r="N47" s="251">
        <v>17</v>
      </c>
      <c r="O47" s="251">
        <v>23</v>
      </c>
      <c r="P47" s="251">
        <v>58</v>
      </c>
      <c r="Q47" s="244"/>
    </row>
    <row r="48" spans="1:17" x14ac:dyDescent="0.3">
      <c r="A48" s="308" t="s">
        <v>9</v>
      </c>
      <c r="B48" s="308"/>
      <c r="C48" s="308"/>
      <c r="D48" s="249">
        <v>12.01</v>
      </c>
      <c r="E48" s="249">
        <v>12.05</v>
      </c>
      <c r="F48" s="249">
        <v>85.49</v>
      </c>
      <c r="G48" s="249">
        <v>500.87</v>
      </c>
      <c r="H48" s="244"/>
      <c r="I48" s="250">
        <v>11</v>
      </c>
      <c r="J48" s="250">
        <v>11</v>
      </c>
      <c r="K48" s="250">
        <v>19</v>
      </c>
      <c r="L48" s="250">
        <v>16</v>
      </c>
      <c r="M48" s="244"/>
      <c r="N48" s="251">
        <v>10</v>
      </c>
      <c r="O48" s="251">
        <v>22</v>
      </c>
      <c r="P48" s="251">
        <v>68</v>
      </c>
      <c r="Q48" s="244"/>
    </row>
    <row r="49" spans="1:17" x14ac:dyDescent="0.3">
      <c r="A49" s="308" t="s">
        <v>10</v>
      </c>
      <c r="B49" s="308"/>
      <c r="C49" s="308"/>
      <c r="D49" s="249">
        <v>16.91</v>
      </c>
      <c r="E49" s="249">
        <v>14.75</v>
      </c>
      <c r="F49" s="249">
        <v>47.99</v>
      </c>
      <c r="G49" s="249">
        <v>395.96</v>
      </c>
      <c r="H49" s="244"/>
      <c r="I49" s="250">
        <v>16</v>
      </c>
      <c r="J49" s="250">
        <v>14</v>
      </c>
      <c r="K49" s="250">
        <v>11</v>
      </c>
      <c r="L49" s="250">
        <v>13</v>
      </c>
      <c r="M49" s="244"/>
      <c r="N49" s="251">
        <v>17</v>
      </c>
      <c r="O49" s="251">
        <v>34</v>
      </c>
      <c r="P49" s="251">
        <v>48</v>
      </c>
      <c r="Q49" s="244"/>
    </row>
    <row r="50" spans="1:17" x14ac:dyDescent="0.3">
      <c r="A50" s="308" t="s">
        <v>58</v>
      </c>
      <c r="B50" s="308"/>
      <c r="C50" s="308"/>
      <c r="D50" s="249">
        <v>14.05</v>
      </c>
      <c r="E50" s="249">
        <v>12.07</v>
      </c>
      <c r="F50" s="249">
        <v>64.010000000000005</v>
      </c>
      <c r="G50" s="249">
        <v>426.54</v>
      </c>
      <c r="H50" s="244"/>
      <c r="I50" s="250">
        <v>13</v>
      </c>
      <c r="J50" s="250">
        <v>11</v>
      </c>
      <c r="K50" s="250">
        <v>14</v>
      </c>
      <c r="L50" s="250">
        <v>14</v>
      </c>
      <c r="M50" s="244"/>
      <c r="N50" s="251">
        <v>13</v>
      </c>
      <c r="O50" s="251">
        <v>25</v>
      </c>
      <c r="P50" s="251">
        <v>60</v>
      </c>
      <c r="Q50" s="244"/>
    </row>
  </sheetData>
  <mergeCells count="54">
    <mergeCell ref="A50:C50"/>
    <mergeCell ref="A45:C45"/>
    <mergeCell ref="A46:C46"/>
    <mergeCell ref="A47:C47"/>
    <mergeCell ref="A48:C48"/>
    <mergeCell ref="A49:C49"/>
    <mergeCell ref="A2:P2"/>
    <mergeCell ref="A3:Q3"/>
    <mergeCell ref="A5:C5"/>
    <mergeCell ref="A15:C15"/>
    <mergeCell ref="A16:C16"/>
    <mergeCell ref="A7:P7"/>
    <mergeCell ref="A8:C9"/>
    <mergeCell ref="D8:F8"/>
    <mergeCell ref="G8:G9"/>
    <mergeCell ref="I8:L8"/>
    <mergeCell ref="N8:P8"/>
    <mergeCell ref="A10:C10"/>
    <mergeCell ref="A11:C11"/>
    <mergeCell ref="A12:C12"/>
    <mergeCell ref="A13:C13"/>
    <mergeCell ref="A14:C14"/>
    <mergeCell ref="A17:C17"/>
    <mergeCell ref="A18:C18"/>
    <mergeCell ref="A19:C19"/>
    <mergeCell ref="A20:C20"/>
    <mergeCell ref="A22:P22"/>
    <mergeCell ref="A23:C24"/>
    <mergeCell ref="D23:F23"/>
    <mergeCell ref="G23:G24"/>
    <mergeCell ref="I23:L23"/>
    <mergeCell ref="N23:P23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7:P37"/>
    <mergeCell ref="A38:C39"/>
    <mergeCell ref="D38:F38"/>
    <mergeCell ref="G38:G39"/>
    <mergeCell ref="I38:L38"/>
    <mergeCell ref="N38:P38"/>
    <mergeCell ref="A40:C40"/>
    <mergeCell ref="A41:C41"/>
    <mergeCell ref="A42:C42"/>
    <mergeCell ref="A43:C43"/>
    <mergeCell ref="A44:C44"/>
  </mergeCells>
  <pageMargins left="0.7" right="0.7" top="0.75" bottom="0.75" header="0.3" footer="0.3"/>
  <pageSetup paperSize="9" scale="58" orientation="portrait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50"/>
  <sheetViews>
    <sheetView view="pageBreakPreview" zoomScale="60" zoomScaleNormal="73" workbookViewId="0">
      <selection activeCell="L24" sqref="L24"/>
    </sheetView>
  </sheetViews>
  <sheetFormatPr defaultRowHeight="16.5" x14ac:dyDescent="0.3"/>
  <cols>
    <col min="1" max="1" width="30.28515625" style="92" customWidth="1"/>
    <col min="2" max="2" width="9.42578125" style="92" customWidth="1"/>
    <col min="3" max="3" width="13" style="92" customWidth="1"/>
    <col min="4" max="4" width="14" style="92" customWidth="1"/>
    <col min="5" max="6" width="14.140625" style="92" customWidth="1"/>
    <col min="7" max="7" width="4.28515625" style="92" customWidth="1"/>
    <col min="8" max="8" width="30.140625" style="92" customWidth="1"/>
    <col min="9" max="9" width="12.5703125" style="92" customWidth="1"/>
    <col min="10" max="10" width="13.85546875" style="92" customWidth="1"/>
    <col min="11" max="11" width="17.5703125" style="92" customWidth="1"/>
    <col min="12" max="13" width="14.7109375" style="92" customWidth="1"/>
    <col min="14" max="14" width="4.28515625" style="92" customWidth="1"/>
    <col min="15" max="15" width="29" style="92" customWidth="1"/>
    <col min="16" max="16" width="14.5703125" style="92" customWidth="1"/>
    <col min="17" max="17" width="14.7109375" style="92" customWidth="1"/>
    <col min="18" max="18" width="15.85546875" style="92" customWidth="1"/>
    <col min="19" max="20" width="14" style="92" customWidth="1"/>
    <col min="21" max="21" width="4.42578125" style="92" customWidth="1"/>
    <col min="22" max="22" width="23.5703125" style="92" customWidth="1"/>
    <col min="23" max="23" width="9.7109375" style="92" customWidth="1"/>
    <col min="24" max="24" width="11.85546875" style="92" customWidth="1"/>
    <col min="25" max="25" width="13.28515625" style="92" customWidth="1"/>
    <col min="26" max="27" width="13.7109375" style="92" customWidth="1"/>
    <col min="28" max="29" width="9.7109375" style="92" customWidth="1"/>
    <col min="30" max="30" width="14.7109375" style="92" customWidth="1"/>
    <col min="31" max="256" width="9.5703125" style="92" customWidth="1"/>
    <col min="257" max="257" width="30.28515625" style="92" customWidth="1"/>
    <col min="258" max="258" width="9.42578125" style="92" customWidth="1"/>
    <col min="259" max="259" width="13" style="92" customWidth="1"/>
    <col min="260" max="260" width="14" style="92" customWidth="1"/>
    <col min="261" max="262" width="14.140625" style="92" customWidth="1"/>
    <col min="263" max="263" width="4.28515625" style="92" customWidth="1"/>
    <col min="264" max="264" width="31.140625" style="92" customWidth="1"/>
    <col min="265" max="265" width="12.5703125" style="92" customWidth="1"/>
    <col min="266" max="266" width="13.85546875" style="92" customWidth="1"/>
    <col min="267" max="267" width="17.5703125" style="92" customWidth="1"/>
    <col min="268" max="269" width="14.7109375" style="92" customWidth="1"/>
    <col min="270" max="270" width="4.28515625" style="92" customWidth="1"/>
    <col min="271" max="271" width="30.7109375" style="92" customWidth="1"/>
    <col min="272" max="272" width="14.5703125" style="92" customWidth="1"/>
    <col min="273" max="273" width="14.7109375" style="92" customWidth="1"/>
    <col min="274" max="274" width="15.85546875" style="92" customWidth="1"/>
    <col min="275" max="276" width="14" style="92" customWidth="1"/>
    <col min="277" max="277" width="4.42578125" style="92" customWidth="1"/>
    <col min="278" max="285" width="9.7109375" style="92" customWidth="1"/>
    <col min="286" max="286" width="14.7109375" style="92" customWidth="1"/>
    <col min="287" max="512" width="9.5703125" style="92" customWidth="1"/>
    <col min="513" max="513" width="30.28515625" style="92" customWidth="1"/>
    <col min="514" max="514" width="9.42578125" style="92" customWidth="1"/>
    <col min="515" max="515" width="13" style="92" customWidth="1"/>
    <col min="516" max="516" width="14" style="92" customWidth="1"/>
    <col min="517" max="518" width="14.140625" style="92" customWidth="1"/>
    <col min="519" max="519" width="4.28515625" style="92" customWidth="1"/>
    <col min="520" max="520" width="31.140625" style="92" customWidth="1"/>
    <col min="521" max="521" width="12.5703125" style="92" customWidth="1"/>
    <col min="522" max="522" width="13.85546875" style="92" customWidth="1"/>
    <col min="523" max="523" width="17.5703125" style="92" customWidth="1"/>
    <col min="524" max="525" width="14.7109375" style="92" customWidth="1"/>
    <col min="526" max="526" width="4.28515625" style="92" customWidth="1"/>
    <col min="527" max="527" width="30.7109375" style="92" customWidth="1"/>
    <col min="528" max="528" width="14.5703125" style="92" customWidth="1"/>
    <col min="529" max="529" width="14.7109375" style="92" customWidth="1"/>
    <col min="530" max="530" width="15.85546875" style="92" customWidth="1"/>
    <col min="531" max="532" width="14" style="92" customWidth="1"/>
    <col min="533" max="533" width="4.42578125" style="92" customWidth="1"/>
    <col min="534" max="541" width="9.7109375" style="92" customWidth="1"/>
    <col min="542" max="542" width="14.7109375" style="92" customWidth="1"/>
    <col min="543" max="768" width="9.5703125" style="92" customWidth="1"/>
    <col min="769" max="769" width="30.28515625" style="92" customWidth="1"/>
    <col min="770" max="770" width="9.42578125" style="92" customWidth="1"/>
    <col min="771" max="771" width="13" style="92" customWidth="1"/>
    <col min="772" max="772" width="14" style="92" customWidth="1"/>
    <col min="773" max="774" width="14.140625" style="92" customWidth="1"/>
    <col min="775" max="775" width="4.28515625" style="92" customWidth="1"/>
    <col min="776" max="776" width="31.140625" style="92" customWidth="1"/>
    <col min="777" max="777" width="12.5703125" style="92" customWidth="1"/>
    <col min="778" max="778" width="13.85546875" style="92" customWidth="1"/>
    <col min="779" max="779" width="17.5703125" style="92" customWidth="1"/>
    <col min="780" max="781" width="14.7109375" style="92" customWidth="1"/>
    <col min="782" max="782" width="4.28515625" style="92" customWidth="1"/>
    <col min="783" max="783" width="30.7109375" style="92" customWidth="1"/>
    <col min="784" max="784" width="14.5703125" style="92" customWidth="1"/>
    <col min="785" max="785" width="14.7109375" style="92" customWidth="1"/>
    <col min="786" max="786" width="15.85546875" style="92" customWidth="1"/>
    <col min="787" max="788" width="14" style="92" customWidth="1"/>
    <col min="789" max="789" width="4.42578125" style="92" customWidth="1"/>
    <col min="790" max="797" width="9.7109375" style="92" customWidth="1"/>
    <col min="798" max="798" width="14.7109375" style="92" customWidth="1"/>
    <col min="799" max="1025" width="9.5703125" style="92" customWidth="1"/>
    <col min="1026" max="16384" width="9.140625" style="50"/>
  </cols>
  <sheetData>
    <row r="1" spans="1:27" x14ac:dyDescent="0.3">
      <c r="AA1" s="93" t="s">
        <v>140</v>
      </c>
    </row>
    <row r="2" spans="1:27" ht="36" customHeight="1" x14ac:dyDescent="0.3">
      <c r="A2" s="319" t="s">
        <v>274</v>
      </c>
      <c r="B2" s="319"/>
      <c r="C2" s="319"/>
      <c r="D2" s="319"/>
      <c r="E2" s="319"/>
      <c r="F2" s="319"/>
      <c r="H2" s="319" t="s">
        <v>274</v>
      </c>
      <c r="I2" s="319"/>
      <c r="J2" s="319"/>
      <c r="K2" s="319"/>
      <c r="L2" s="319"/>
      <c r="M2" s="319"/>
      <c r="O2" s="319" t="s">
        <v>274</v>
      </c>
      <c r="P2" s="319"/>
      <c r="Q2" s="319"/>
      <c r="R2" s="319"/>
      <c r="S2" s="319"/>
      <c r="T2" s="319"/>
      <c r="V2" s="319" t="s">
        <v>274</v>
      </c>
      <c r="W2" s="319"/>
      <c r="X2" s="319"/>
      <c r="Y2" s="319"/>
      <c r="Z2" s="319"/>
      <c r="AA2" s="319"/>
    </row>
    <row r="3" spans="1:27" s="94" customFormat="1" x14ac:dyDescent="0.3">
      <c r="A3" s="320" t="s">
        <v>275</v>
      </c>
      <c r="B3" s="320"/>
      <c r="C3" s="320"/>
      <c r="D3" s="320"/>
      <c r="E3" s="320"/>
      <c r="F3" s="320"/>
      <c r="H3" s="320" t="s">
        <v>276</v>
      </c>
      <c r="I3" s="320"/>
      <c r="J3" s="320"/>
      <c r="K3" s="320"/>
      <c r="L3" s="320"/>
      <c r="M3" s="320"/>
      <c r="O3" s="320" t="s">
        <v>277</v>
      </c>
      <c r="P3" s="320"/>
      <c r="Q3" s="320"/>
      <c r="R3" s="320"/>
      <c r="S3" s="320"/>
      <c r="T3" s="320"/>
      <c r="V3" s="320" t="s">
        <v>278</v>
      </c>
      <c r="W3" s="320"/>
      <c r="X3" s="320"/>
      <c r="Y3" s="320"/>
      <c r="Z3" s="320"/>
      <c r="AA3" s="320"/>
    </row>
    <row r="4" spans="1:27" ht="89.25" customHeight="1" x14ac:dyDescent="0.3">
      <c r="A4" s="95" t="s">
        <v>279</v>
      </c>
      <c r="B4" s="319" t="s">
        <v>280</v>
      </c>
      <c r="C4" s="95" t="s">
        <v>281</v>
      </c>
      <c r="D4" s="159" t="s">
        <v>282</v>
      </c>
      <c r="E4" s="95" t="s">
        <v>283</v>
      </c>
      <c r="F4" s="95" t="s">
        <v>284</v>
      </c>
      <c r="H4" s="95" t="s">
        <v>279</v>
      </c>
      <c r="I4" s="319" t="s">
        <v>280</v>
      </c>
      <c r="J4" s="95" t="s">
        <v>285</v>
      </c>
      <c r="K4" s="95" t="s">
        <v>282</v>
      </c>
      <c r="L4" s="95" t="s">
        <v>283</v>
      </c>
      <c r="M4" s="95" t="s">
        <v>284</v>
      </c>
      <c r="O4" s="95" t="s">
        <v>279</v>
      </c>
      <c r="P4" s="319" t="s">
        <v>280</v>
      </c>
      <c r="Q4" s="95" t="s">
        <v>286</v>
      </c>
      <c r="R4" s="95" t="s">
        <v>282</v>
      </c>
      <c r="S4" s="95" t="s">
        <v>283</v>
      </c>
      <c r="T4" s="95" t="s">
        <v>284</v>
      </c>
      <c r="V4" s="95" t="s">
        <v>279</v>
      </c>
      <c r="W4" s="319" t="s">
        <v>280</v>
      </c>
      <c r="X4" s="95" t="s">
        <v>286</v>
      </c>
      <c r="Y4" s="95" t="s">
        <v>282</v>
      </c>
      <c r="Z4" s="95" t="s">
        <v>283</v>
      </c>
      <c r="AA4" s="95" t="s">
        <v>284</v>
      </c>
    </row>
    <row r="5" spans="1:27" ht="63" customHeight="1" x14ac:dyDescent="0.3">
      <c r="A5" s="96" t="s">
        <v>287</v>
      </c>
      <c r="B5" s="319"/>
      <c r="C5" s="97">
        <f>C6/B6+C7/B7+C8/B8+C9/B9+C10/B10+C11/B11+C12/B12+C13/B13+C14/B14+C15/B15</f>
        <v>277.61325704287219</v>
      </c>
      <c r="D5" s="164">
        <v>400.82958116766946</v>
      </c>
      <c r="E5" s="97">
        <f t="shared" ref="E5:E29" si="0">C5-D5</f>
        <v>-123.21632412479727</v>
      </c>
      <c r="F5" s="97">
        <f t="shared" ref="F5:F11" si="1">C5*100/D5</f>
        <v>69.25967295980206</v>
      </c>
      <c r="H5" s="96" t="s">
        <v>287</v>
      </c>
      <c r="I5" s="319"/>
      <c r="J5" s="98">
        <f>J6/I6+J7/I7+J8/I8+J9/I9+J10/I10+J11/I11+J12/I12+J13/I13+J14/I14+J15/I15</f>
        <v>105.3943408130032</v>
      </c>
      <c r="K5" s="164">
        <v>400.82958116766946</v>
      </c>
      <c r="L5" s="97">
        <f t="shared" ref="L5:L29" si="2">J5-K5</f>
        <v>-295.43524035466623</v>
      </c>
      <c r="M5" s="97">
        <f t="shared" ref="M5:M11" si="3">J5*100/K5</f>
        <v>26.294052576153582</v>
      </c>
      <c r="O5" s="96" t="s">
        <v>287</v>
      </c>
      <c r="P5" s="319"/>
      <c r="Q5" s="97">
        <f>Q6/P6+Q7/P7+Q8/P8+Q9/P9+Q10/P10+Q11/P11+Q12/P12+Q13/P13+Q14/P14+Q15/P15</f>
        <v>120.44386524225615</v>
      </c>
      <c r="R5" s="164">
        <v>400.82958116766946</v>
      </c>
      <c r="S5" s="97">
        <f t="shared" ref="S5:S29" si="4">Q5-R5</f>
        <v>-280.38571592541331</v>
      </c>
      <c r="T5" s="97">
        <f>Q5*100/R5</f>
        <v>30.048646831750109</v>
      </c>
      <c r="V5" s="96" t="s">
        <v>287</v>
      </c>
      <c r="W5" s="319"/>
      <c r="X5" s="97">
        <f>X6/W6+X7/W7+X8/W8+X9/W9+X10/W10+X11/W11+X12/W12+X13/W13+X14/W14+X15/W15</f>
        <v>51.77505098761285</v>
      </c>
      <c r="Y5" s="97">
        <f>Y6/W6+Y7/W7+Y8/W8+Y9/W9+Y10/W10+Y11/W11+Y12/W12+Y13/W13+Y14/W14+Y15/W15</f>
        <v>407.42958116766948</v>
      </c>
      <c r="Z5" s="97">
        <f>X5-Y5</f>
        <v>-355.65453018005661</v>
      </c>
      <c r="AA5" s="97">
        <f>X5*100/Y5</f>
        <v>12.707729968754002</v>
      </c>
    </row>
    <row r="6" spans="1:27" ht="33" x14ac:dyDescent="0.3">
      <c r="A6" s="99" t="s">
        <v>288</v>
      </c>
      <c r="B6" s="100">
        <v>6.4</v>
      </c>
      <c r="C6" s="101">
        <f>J6+Q6+X6</f>
        <v>302</v>
      </c>
      <c r="D6" s="165">
        <v>530</v>
      </c>
      <c r="E6" s="101">
        <f t="shared" si="0"/>
        <v>-228</v>
      </c>
      <c r="F6" s="100">
        <f t="shared" si="1"/>
        <v>56.981132075471699</v>
      </c>
      <c r="H6" s="99" t="s">
        <v>288</v>
      </c>
      <c r="I6" s="100">
        <v>6.4</v>
      </c>
      <c r="J6" s="102">
        <f>'Ведомость контроля'!F26</f>
        <v>122.3</v>
      </c>
      <c r="K6" s="165">
        <v>530</v>
      </c>
      <c r="L6" s="101">
        <f t="shared" si="2"/>
        <v>-407.7</v>
      </c>
      <c r="M6" s="100">
        <f t="shared" si="3"/>
        <v>23.075471698113208</v>
      </c>
      <c r="O6" s="99" t="s">
        <v>288</v>
      </c>
      <c r="P6" s="100">
        <v>6.4</v>
      </c>
      <c r="Q6" s="102">
        <f>'Ведомость контроля'!H26</f>
        <v>3</v>
      </c>
      <c r="R6" s="165">
        <v>530</v>
      </c>
      <c r="S6" s="101">
        <f>Q6-R6</f>
        <v>-527</v>
      </c>
      <c r="T6" s="100">
        <f t="shared" ref="T6:T11" si="5">Q6*100/R6</f>
        <v>0.56603773584905659</v>
      </c>
      <c r="V6" s="99" t="s">
        <v>288</v>
      </c>
      <c r="W6" s="100">
        <v>6.4</v>
      </c>
      <c r="X6" s="102">
        <f>'Ведомость контроля'!J26+'Ведомость контроля'!J27</f>
        <v>176.7</v>
      </c>
      <c r="Y6" s="101">
        <f t="shared" ref="Y6:Y15" si="6">K6</f>
        <v>530</v>
      </c>
      <c r="Z6" s="101">
        <f>X6-Y6</f>
        <v>-353.3</v>
      </c>
      <c r="AA6" s="100">
        <f t="shared" ref="AA6:AA42" si="7">X6*100/Y6</f>
        <v>33.339622641509436</v>
      </c>
    </row>
    <row r="7" spans="1:27" x14ac:dyDescent="0.3">
      <c r="A7" s="99" t="s">
        <v>206</v>
      </c>
      <c r="B7" s="100">
        <v>1.07</v>
      </c>
      <c r="C7" s="101">
        <f t="shared" ref="C7:C14" si="8">J7+Q7+X7</f>
        <v>54</v>
      </c>
      <c r="D7" s="165">
        <v>60</v>
      </c>
      <c r="E7" s="101">
        <f t="shared" si="0"/>
        <v>-6</v>
      </c>
      <c r="F7" s="100">
        <f t="shared" si="1"/>
        <v>90</v>
      </c>
      <c r="H7" s="99" t="s">
        <v>206</v>
      </c>
      <c r="I7" s="100">
        <v>1.07</v>
      </c>
      <c r="J7" s="102">
        <f>'Ведомость контроля'!F28</f>
        <v>48.8</v>
      </c>
      <c r="K7" s="165">
        <v>60</v>
      </c>
      <c r="L7" s="101">
        <f t="shared" si="2"/>
        <v>-11.200000000000003</v>
      </c>
      <c r="M7" s="100">
        <f t="shared" si="3"/>
        <v>81.333333333333329</v>
      </c>
      <c r="O7" s="99" t="s">
        <v>206</v>
      </c>
      <c r="P7" s="100">
        <v>1.07</v>
      </c>
      <c r="Q7" s="102">
        <v>0</v>
      </c>
      <c r="R7" s="165">
        <v>60</v>
      </c>
      <c r="S7" s="101">
        <f>Q7-R7</f>
        <v>-60</v>
      </c>
      <c r="T7" s="100">
        <f t="shared" si="5"/>
        <v>0</v>
      </c>
      <c r="V7" s="99" t="s">
        <v>206</v>
      </c>
      <c r="W7" s="100">
        <v>1.07</v>
      </c>
      <c r="X7" s="102">
        <f>'Ведомость контроля'!J28</f>
        <v>5.2</v>
      </c>
      <c r="Y7" s="101">
        <f t="shared" si="6"/>
        <v>60</v>
      </c>
      <c r="Z7" s="101">
        <f t="shared" ref="Z7:Z15" si="9">X7-Y7</f>
        <v>-54.8</v>
      </c>
      <c r="AA7" s="100">
        <f t="shared" si="7"/>
        <v>8.6666666666666661</v>
      </c>
    </row>
    <row r="8" spans="1:27" x14ac:dyDescent="0.3">
      <c r="A8" s="99" t="s">
        <v>211</v>
      </c>
      <c r="B8" s="100">
        <v>7</v>
      </c>
      <c r="C8" s="101">
        <f t="shared" si="8"/>
        <v>12.600000000000001</v>
      </c>
      <c r="D8" s="165">
        <v>10</v>
      </c>
      <c r="E8" s="101">
        <f t="shared" si="0"/>
        <v>2.6000000000000014</v>
      </c>
      <c r="F8" s="100">
        <f t="shared" si="1"/>
        <v>126.00000000000003</v>
      </c>
      <c r="H8" s="99" t="s">
        <v>211</v>
      </c>
      <c r="I8" s="100">
        <v>7</v>
      </c>
      <c r="J8" s="102">
        <f>'Ведомость контроля'!F30</f>
        <v>0.5</v>
      </c>
      <c r="K8" s="165">
        <v>10</v>
      </c>
      <c r="L8" s="101">
        <f t="shared" si="2"/>
        <v>-9.5</v>
      </c>
      <c r="M8" s="100">
        <f t="shared" si="3"/>
        <v>5</v>
      </c>
      <c r="O8" s="99" t="s">
        <v>211</v>
      </c>
      <c r="P8" s="100">
        <v>7</v>
      </c>
      <c r="Q8" s="102">
        <f>'Ведомость контроля'!H30</f>
        <v>9.9</v>
      </c>
      <c r="R8" s="165">
        <v>10</v>
      </c>
      <c r="S8" s="101">
        <f t="shared" si="4"/>
        <v>-9.9999999999999645E-2</v>
      </c>
      <c r="T8" s="100">
        <f t="shared" si="5"/>
        <v>99</v>
      </c>
      <c r="V8" s="99" t="s">
        <v>211</v>
      </c>
      <c r="W8" s="100">
        <v>7</v>
      </c>
      <c r="X8" s="102">
        <f>'Ведомость контроля'!J30</f>
        <v>2.2000000000000002</v>
      </c>
      <c r="Y8" s="101">
        <f t="shared" si="6"/>
        <v>10</v>
      </c>
      <c r="Z8" s="101">
        <f t="shared" si="9"/>
        <v>-7.8</v>
      </c>
      <c r="AA8" s="100">
        <f t="shared" si="7"/>
        <v>22.000000000000004</v>
      </c>
    </row>
    <row r="9" spans="1:27" x14ac:dyDescent="0.3">
      <c r="A9" s="99" t="s">
        <v>289</v>
      </c>
      <c r="B9" s="100">
        <v>0.66</v>
      </c>
      <c r="C9" s="101">
        <f t="shared" si="8"/>
        <v>14.899999999999999</v>
      </c>
      <c r="D9" s="165">
        <v>15</v>
      </c>
      <c r="E9" s="101">
        <f t="shared" si="0"/>
        <v>-0.10000000000000142</v>
      </c>
      <c r="F9" s="100">
        <f t="shared" si="1"/>
        <v>99.333333333333314</v>
      </c>
      <c r="H9" s="99" t="s">
        <v>289</v>
      </c>
      <c r="I9" s="100">
        <v>0.66</v>
      </c>
      <c r="J9" s="102">
        <f>'Ведомость контроля'!F29</f>
        <v>7</v>
      </c>
      <c r="K9" s="165">
        <v>15</v>
      </c>
      <c r="L9" s="101">
        <f t="shared" si="2"/>
        <v>-8</v>
      </c>
      <c r="M9" s="100">
        <f t="shared" si="3"/>
        <v>46.666666666666664</v>
      </c>
      <c r="O9" s="99" t="s">
        <v>289</v>
      </c>
      <c r="P9" s="100">
        <v>0.66</v>
      </c>
      <c r="Q9" s="102">
        <f>'Ведомость контроля'!H29</f>
        <v>1.7</v>
      </c>
      <c r="R9" s="165">
        <v>15</v>
      </c>
      <c r="S9" s="101">
        <f t="shared" si="4"/>
        <v>-13.3</v>
      </c>
      <c r="T9" s="100">
        <f t="shared" si="5"/>
        <v>11.333333333333334</v>
      </c>
      <c r="V9" s="99" t="s">
        <v>289</v>
      </c>
      <c r="W9" s="100">
        <v>0.66</v>
      </c>
      <c r="X9" s="102">
        <f>'Ведомость контроля'!J29</f>
        <v>6.2</v>
      </c>
      <c r="Y9" s="101">
        <f t="shared" si="6"/>
        <v>15</v>
      </c>
      <c r="Z9" s="101">
        <f t="shared" si="9"/>
        <v>-8.8000000000000007</v>
      </c>
      <c r="AA9" s="100">
        <f t="shared" si="7"/>
        <v>41.333333333333336</v>
      </c>
    </row>
    <row r="10" spans="1:27" x14ac:dyDescent="0.3">
      <c r="A10" s="99" t="s">
        <v>150</v>
      </c>
      <c r="B10" s="100">
        <v>1</v>
      </c>
      <c r="C10" s="101">
        <f t="shared" si="8"/>
        <v>65.5</v>
      </c>
      <c r="D10" s="165">
        <v>78</v>
      </c>
      <c r="E10" s="101">
        <f t="shared" si="0"/>
        <v>-12.5</v>
      </c>
      <c r="F10" s="100">
        <f t="shared" si="1"/>
        <v>83.974358974358978</v>
      </c>
      <c r="H10" s="99" t="s">
        <v>150</v>
      </c>
      <c r="I10" s="100">
        <v>1</v>
      </c>
      <c r="J10" s="102">
        <f>'Ведомость контроля'!F20</f>
        <v>0</v>
      </c>
      <c r="K10" s="165">
        <v>78</v>
      </c>
      <c r="L10" s="101">
        <f t="shared" si="2"/>
        <v>-78</v>
      </c>
      <c r="M10" s="100">
        <f t="shared" si="3"/>
        <v>0</v>
      </c>
      <c r="O10" s="99" t="s">
        <v>150</v>
      </c>
      <c r="P10" s="100">
        <v>1</v>
      </c>
      <c r="Q10" s="102">
        <f>'Ведомость контроля'!H20</f>
        <v>62.8</v>
      </c>
      <c r="R10" s="165">
        <v>78</v>
      </c>
      <c r="S10" s="101">
        <f t="shared" si="4"/>
        <v>-15.200000000000003</v>
      </c>
      <c r="T10" s="100">
        <f t="shared" si="5"/>
        <v>80.512820512820511</v>
      </c>
      <c r="V10" s="99" t="s">
        <v>150</v>
      </c>
      <c r="W10" s="100">
        <v>1</v>
      </c>
      <c r="X10" s="102">
        <f>'Ведомость контроля'!J20</f>
        <v>2.7</v>
      </c>
      <c r="Y10" s="101">
        <f t="shared" si="6"/>
        <v>78</v>
      </c>
      <c r="Z10" s="101">
        <f t="shared" si="9"/>
        <v>-75.3</v>
      </c>
      <c r="AA10" s="100">
        <f t="shared" si="7"/>
        <v>3.4615384615384617</v>
      </c>
    </row>
    <row r="11" spans="1:27" x14ac:dyDescent="0.3">
      <c r="A11" s="99" t="s">
        <v>267</v>
      </c>
      <c r="B11" s="100">
        <v>1.1599999999999999</v>
      </c>
      <c r="C11" s="101">
        <f t="shared" si="8"/>
        <v>4.4000000000000004</v>
      </c>
      <c r="D11" s="165">
        <v>40</v>
      </c>
      <c r="E11" s="101">
        <f t="shared" si="0"/>
        <v>-35.6</v>
      </c>
      <c r="F11" s="100">
        <f t="shared" si="1"/>
        <v>11.000000000000002</v>
      </c>
      <c r="H11" s="99" t="s">
        <v>267</v>
      </c>
      <c r="I11" s="100">
        <v>1.1599999999999999</v>
      </c>
      <c r="J11" s="102">
        <f>'Ведомость контроля'!F21</f>
        <v>0</v>
      </c>
      <c r="K11" s="165">
        <v>40</v>
      </c>
      <c r="L11" s="101">
        <f t="shared" si="2"/>
        <v>-40</v>
      </c>
      <c r="M11" s="100">
        <f t="shared" si="3"/>
        <v>0</v>
      </c>
      <c r="O11" s="99" t="s">
        <v>267</v>
      </c>
      <c r="P11" s="100">
        <v>1.1599999999999999</v>
      </c>
      <c r="Q11" s="102">
        <f>'Ведомость контроля'!H21</f>
        <v>4.4000000000000004</v>
      </c>
      <c r="R11" s="165">
        <v>40</v>
      </c>
      <c r="S11" s="101">
        <f t="shared" si="4"/>
        <v>-35.6</v>
      </c>
      <c r="T11" s="100">
        <f t="shared" si="5"/>
        <v>11.000000000000002</v>
      </c>
      <c r="V11" s="99" t="s">
        <v>267</v>
      </c>
      <c r="W11" s="100">
        <v>1.1599999999999999</v>
      </c>
      <c r="X11" s="102">
        <f>'Ведомость контроля'!J21</f>
        <v>0</v>
      </c>
      <c r="Y11" s="101">
        <f t="shared" si="6"/>
        <v>40</v>
      </c>
      <c r="Z11" s="101">
        <f t="shared" si="9"/>
        <v>-40</v>
      </c>
      <c r="AA11" s="100">
        <f t="shared" si="7"/>
        <v>0</v>
      </c>
    </row>
    <row r="12" spans="1:27" x14ac:dyDescent="0.3">
      <c r="A12" s="99" t="s">
        <v>172</v>
      </c>
      <c r="B12" s="100">
        <v>0.8</v>
      </c>
      <c r="C12" s="101">
        <f t="shared" si="8"/>
        <v>0</v>
      </c>
      <c r="D12" s="165">
        <v>0</v>
      </c>
      <c r="E12" s="101">
        <f t="shared" si="0"/>
        <v>0</v>
      </c>
      <c r="F12" s="100"/>
      <c r="H12" s="99" t="s">
        <v>172</v>
      </c>
      <c r="I12" s="100">
        <v>0.8</v>
      </c>
      <c r="J12" s="102">
        <f>'НЕТТО Свод'!B25</f>
        <v>0</v>
      </c>
      <c r="K12" s="165">
        <v>0</v>
      </c>
      <c r="L12" s="101">
        <f t="shared" si="2"/>
        <v>0</v>
      </c>
      <c r="M12" s="100"/>
      <c r="O12" s="99" t="s">
        <v>172</v>
      </c>
      <c r="P12" s="100">
        <v>0.8</v>
      </c>
      <c r="Q12" s="102">
        <v>0</v>
      </c>
      <c r="R12" s="165">
        <v>0</v>
      </c>
      <c r="S12" s="101">
        <f t="shared" si="4"/>
        <v>0</v>
      </c>
      <c r="T12" s="100"/>
      <c r="V12" s="99" t="s">
        <v>172</v>
      </c>
      <c r="W12" s="100">
        <v>0.8</v>
      </c>
      <c r="X12" s="102">
        <f>'Ведомость контроля'!J25</f>
        <v>0</v>
      </c>
      <c r="Y12" s="101">
        <f t="shared" si="6"/>
        <v>0</v>
      </c>
      <c r="Z12" s="101">
        <f t="shared" si="9"/>
        <v>0</v>
      </c>
      <c r="AA12" s="100" t="e">
        <f t="shared" si="7"/>
        <v>#DIV/0!</v>
      </c>
    </row>
    <row r="13" spans="1:27" x14ac:dyDescent="0.3">
      <c r="A13" s="99" t="s">
        <v>290</v>
      </c>
      <c r="B13" s="100">
        <v>1.27</v>
      </c>
      <c r="C13" s="101">
        <f t="shared" si="8"/>
        <v>38.544000000000004</v>
      </c>
      <c r="D13" s="165">
        <v>53</v>
      </c>
      <c r="E13" s="101">
        <f t="shared" si="0"/>
        <v>-14.455999999999996</v>
      </c>
      <c r="F13" s="100">
        <f t="shared" ref="F13:F22" si="10">C13*100/D13</f>
        <v>72.724528301886807</v>
      </c>
      <c r="H13" s="99" t="s">
        <v>290</v>
      </c>
      <c r="I13" s="100">
        <v>1.27</v>
      </c>
      <c r="J13" s="102">
        <f>'Ведомость контроля'!F22</f>
        <v>0</v>
      </c>
      <c r="K13" s="165">
        <v>53</v>
      </c>
      <c r="L13" s="101">
        <f t="shared" si="2"/>
        <v>-53</v>
      </c>
      <c r="M13" s="100">
        <f t="shared" ref="M13:M22" si="11">J13*100/K13</f>
        <v>0</v>
      </c>
      <c r="O13" s="99" t="s">
        <v>290</v>
      </c>
      <c r="P13" s="100">
        <v>1.27</v>
      </c>
      <c r="Q13" s="102">
        <f>'Ведомость контроля'!H22</f>
        <v>32.832000000000001</v>
      </c>
      <c r="R13" s="165">
        <v>53</v>
      </c>
      <c r="S13" s="101">
        <f t="shared" si="4"/>
        <v>-20.167999999999999</v>
      </c>
      <c r="T13" s="100">
        <f t="shared" ref="T13:T22" si="12">Q13*100/R13</f>
        <v>61.947169811320762</v>
      </c>
      <c r="V13" s="99" t="s">
        <v>290</v>
      </c>
      <c r="W13" s="100">
        <v>1.27</v>
      </c>
      <c r="X13" s="102">
        <f>'Ведомость контроля'!J22</f>
        <v>5.7120000000000006</v>
      </c>
      <c r="Y13" s="101">
        <f t="shared" si="6"/>
        <v>53</v>
      </c>
      <c r="Z13" s="101">
        <f t="shared" si="9"/>
        <v>-47.287999999999997</v>
      </c>
      <c r="AA13" s="100">
        <f t="shared" si="7"/>
        <v>10.777358490566039</v>
      </c>
    </row>
    <row r="14" spans="1:27" x14ac:dyDescent="0.3">
      <c r="A14" s="99" t="s">
        <v>291</v>
      </c>
      <c r="B14" s="100">
        <v>1.25</v>
      </c>
      <c r="C14" s="101">
        <f t="shared" si="8"/>
        <v>26.3</v>
      </c>
      <c r="D14" s="165">
        <v>77</v>
      </c>
      <c r="E14" s="101">
        <f t="shared" si="0"/>
        <v>-50.7</v>
      </c>
      <c r="F14" s="100">
        <f t="shared" si="10"/>
        <v>34.155844155844157</v>
      </c>
      <c r="H14" s="99" t="s">
        <v>291</v>
      </c>
      <c r="I14" s="100">
        <v>1.25</v>
      </c>
      <c r="J14" s="102">
        <f>'Ведомость контроля'!F24+'Ведомость контроля'!F23</f>
        <v>0</v>
      </c>
      <c r="K14" s="165">
        <v>77</v>
      </c>
      <c r="L14" s="101">
        <f t="shared" si="2"/>
        <v>-77</v>
      </c>
      <c r="M14" s="100">
        <f t="shared" si="11"/>
        <v>0</v>
      </c>
      <c r="O14" s="99" t="s">
        <v>291</v>
      </c>
      <c r="P14" s="100">
        <v>1.25</v>
      </c>
      <c r="Q14" s="102">
        <f>'Ведомость контроля'!H24+'Ведомость контроля'!H23</f>
        <v>26.3</v>
      </c>
      <c r="R14" s="165">
        <v>77</v>
      </c>
      <c r="S14" s="101">
        <f t="shared" si="4"/>
        <v>-50.7</v>
      </c>
      <c r="T14" s="100">
        <f t="shared" si="12"/>
        <v>34.155844155844157</v>
      </c>
      <c r="V14" s="99" t="s">
        <v>291</v>
      </c>
      <c r="W14" s="100">
        <v>1.25</v>
      </c>
      <c r="X14" s="102">
        <f>'Ведомость контроля'!J23+'Ведомость контроля'!J24</f>
        <v>0</v>
      </c>
      <c r="Y14" s="101">
        <f t="shared" si="6"/>
        <v>77</v>
      </c>
      <c r="Z14" s="101">
        <f t="shared" si="9"/>
        <v>-77</v>
      </c>
      <c r="AA14" s="100">
        <f t="shared" si="7"/>
        <v>0</v>
      </c>
    </row>
    <row r="15" spans="1:27" ht="33" x14ac:dyDescent="0.3">
      <c r="A15" s="99" t="s">
        <v>292</v>
      </c>
      <c r="B15" s="100">
        <v>1.4</v>
      </c>
      <c r="C15" s="101">
        <f>J15+Q15+X15</f>
        <v>48.86</v>
      </c>
      <c r="D15" s="165">
        <v>40</v>
      </c>
      <c r="E15" s="101">
        <f t="shared" si="0"/>
        <v>8.86</v>
      </c>
      <c r="F15" s="100">
        <f t="shared" si="10"/>
        <v>122.15</v>
      </c>
      <c r="H15" s="99" t="s">
        <v>292</v>
      </c>
      <c r="I15" s="100">
        <v>1.4</v>
      </c>
      <c r="J15" s="102">
        <f>'Ведомость контроля'!F34</f>
        <v>42</v>
      </c>
      <c r="K15" s="165">
        <v>40</v>
      </c>
      <c r="L15" s="101">
        <f t="shared" si="2"/>
        <v>2</v>
      </c>
      <c r="M15" s="100">
        <f t="shared" si="11"/>
        <v>105</v>
      </c>
      <c r="O15" s="99" t="s">
        <v>292</v>
      </c>
      <c r="P15" s="100">
        <v>1.4</v>
      </c>
      <c r="Q15" s="102">
        <f>'Ведомость контроля'!H34</f>
        <v>3.5</v>
      </c>
      <c r="R15" s="165">
        <v>40</v>
      </c>
      <c r="S15" s="101">
        <f t="shared" si="4"/>
        <v>-36.5</v>
      </c>
      <c r="T15" s="100">
        <f t="shared" si="12"/>
        <v>8.75</v>
      </c>
      <c r="V15" s="99" t="s">
        <v>292</v>
      </c>
      <c r="W15" s="100">
        <v>1.4</v>
      </c>
      <c r="X15" s="102">
        <f>'Ведомость контроля'!J34</f>
        <v>3.3600000000000003</v>
      </c>
      <c r="Y15" s="101">
        <f t="shared" si="6"/>
        <v>40</v>
      </c>
      <c r="Z15" s="101">
        <f t="shared" si="9"/>
        <v>-36.64</v>
      </c>
      <c r="AA15" s="100">
        <f t="shared" si="7"/>
        <v>8.4000000000000021</v>
      </c>
    </row>
    <row r="16" spans="1:27" x14ac:dyDescent="0.3">
      <c r="A16" s="96" t="s">
        <v>293</v>
      </c>
      <c r="B16" s="97"/>
      <c r="C16" s="103">
        <f>C17/B17+C18/B18</f>
        <v>205.51481481481483</v>
      </c>
      <c r="D16" s="166">
        <v>305.51851851851848</v>
      </c>
      <c r="E16" s="103">
        <f t="shared" si="0"/>
        <v>-100.00370370370365</v>
      </c>
      <c r="F16" s="97">
        <f t="shared" si="10"/>
        <v>67.267547581525037</v>
      </c>
      <c r="H16" s="96" t="s">
        <v>293</v>
      </c>
      <c r="I16" s="97"/>
      <c r="J16" s="98">
        <f>J17/I17+J18/I18</f>
        <v>14.103703703703705</v>
      </c>
      <c r="K16" s="166">
        <v>305.51851851851848</v>
      </c>
      <c r="L16" s="103">
        <f t="shared" si="2"/>
        <v>-291.41481481481475</v>
      </c>
      <c r="M16" s="97">
        <f t="shared" si="11"/>
        <v>4.6163171293490128</v>
      </c>
      <c r="O16" s="96" t="s">
        <v>293</v>
      </c>
      <c r="P16" s="97"/>
      <c r="Q16" s="103">
        <f>Q17/P17+Q18/P18</f>
        <v>191.15185185185186</v>
      </c>
      <c r="R16" s="166">
        <v>305.51851851851848</v>
      </c>
      <c r="S16" s="103">
        <f>Q16-R16</f>
        <v>-114.36666666666662</v>
      </c>
      <c r="T16" s="97">
        <f t="shared" si="12"/>
        <v>62.566371681415944</v>
      </c>
      <c r="V16" s="96" t="s">
        <v>293</v>
      </c>
      <c r="W16" s="97"/>
      <c r="X16" s="103">
        <f>X17/W17+X18/W18</f>
        <v>0.25925925925925924</v>
      </c>
      <c r="Y16" s="103">
        <f>Y17/W17+Y18/W18</f>
        <v>305.51851851851848</v>
      </c>
      <c r="Z16" s="103">
        <f>X16-Y16</f>
        <v>-305.25925925925924</v>
      </c>
      <c r="AA16" s="97">
        <f t="shared" si="7"/>
        <v>8.4858770760092142E-2</v>
      </c>
    </row>
    <row r="17" spans="1:27" x14ac:dyDescent="0.3">
      <c r="A17" s="99" t="s">
        <v>294</v>
      </c>
      <c r="B17" s="100">
        <v>1</v>
      </c>
      <c r="C17" s="101">
        <f>J17+Q17+X17</f>
        <v>126.4</v>
      </c>
      <c r="D17" s="165">
        <v>187</v>
      </c>
      <c r="E17" s="101">
        <f t="shared" si="0"/>
        <v>-60.599999999999994</v>
      </c>
      <c r="F17" s="100">
        <f t="shared" si="10"/>
        <v>67.593582887700535</v>
      </c>
      <c r="H17" s="99" t="s">
        <v>294</v>
      </c>
      <c r="I17" s="100">
        <v>1</v>
      </c>
      <c r="J17" s="102">
        <f>'Ведомость контроля'!F11</f>
        <v>6.4</v>
      </c>
      <c r="K17" s="165">
        <v>187</v>
      </c>
      <c r="L17" s="101">
        <f t="shared" si="2"/>
        <v>-180.6</v>
      </c>
      <c r="M17" s="100">
        <f t="shared" si="11"/>
        <v>3.4224598930481283</v>
      </c>
      <c r="O17" s="99" t="s">
        <v>294</v>
      </c>
      <c r="P17" s="100">
        <v>1</v>
      </c>
      <c r="Q17" s="102">
        <f>'Ведомость контроля'!H11</f>
        <v>120</v>
      </c>
      <c r="R17" s="165">
        <v>187</v>
      </c>
      <c r="S17" s="101">
        <f t="shared" si="4"/>
        <v>-67</v>
      </c>
      <c r="T17" s="100">
        <f t="shared" si="12"/>
        <v>64.171122994652407</v>
      </c>
      <c r="V17" s="99" t="s">
        <v>294</v>
      </c>
      <c r="W17" s="100">
        <v>1</v>
      </c>
      <c r="X17" s="102">
        <f>'Ведомость контроля'!J11</f>
        <v>0</v>
      </c>
      <c r="Y17" s="101">
        <f>K17</f>
        <v>187</v>
      </c>
      <c r="Z17" s="101">
        <f>X17-Y17</f>
        <v>-187</v>
      </c>
      <c r="AA17" s="100">
        <f t="shared" si="7"/>
        <v>0</v>
      </c>
    </row>
    <row r="18" spans="1:27" x14ac:dyDescent="0.3">
      <c r="A18" s="99" t="s">
        <v>295</v>
      </c>
      <c r="B18" s="100">
        <v>2.7</v>
      </c>
      <c r="C18" s="101">
        <f>J18+Q18+X18</f>
        <v>213.60999999999999</v>
      </c>
      <c r="D18" s="165">
        <v>320</v>
      </c>
      <c r="E18" s="101">
        <f t="shared" si="0"/>
        <v>-106.39000000000001</v>
      </c>
      <c r="F18" s="100">
        <f t="shared" si="10"/>
        <v>66.753124999999997</v>
      </c>
      <c r="H18" s="99" t="s">
        <v>295</v>
      </c>
      <c r="I18" s="100">
        <v>2.7</v>
      </c>
      <c r="J18" s="102">
        <f>'Ведомость контроля'!F12+'Ведомость контроля'!F13</f>
        <v>20.8</v>
      </c>
      <c r="K18" s="165">
        <v>320</v>
      </c>
      <c r="L18" s="101">
        <f t="shared" si="2"/>
        <v>-299.2</v>
      </c>
      <c r="M18" s="100">
        <f t="shared" si="11"/>
        <v>6.5</v>
      </c>
      <c r="O18" s="99" t="s">
        <v>295</v>
      </c>
      <c r="P18" s="100">
        <v>2.7</v>
      </c>
      <c r="Q18" s="102">
        <f>'Ведомость контроля'!H12+'Ведомость контроля'!H13</f>
        <v>192.10999999999999</v>
      </c>
      <c r="R18" s="165">
        <v>320</v>
      </c>
      <c r="S18" s="101">
        <f t="shared" si="4"/>
        <v>-127.89000000000001</v>
      </c>
      <c r="T18" s="100">
        <f t="shared" si="12"/>
        <v>60.034374999999997</v>
      </c>
      <c r="V18" s="99" t="s">
        <v>295</v>
      </c>
      <c r="W18" s="100">
        <v>2.7</v>
      </c>
      <c r="X18" s="102">
        <f>'Ведомость контроля'!J12+'Ведомость контроля'!J13</f>
        <v>0.7</v>
      </c>
      <c r="Y18" s="101">
        <f>K18</f>
        <v>320</v>
      </c>
      <c r="Z18" s="101">
        <f>X18-Y18</f>
        <v>-319.3</v>
      </c>
      <c r="AA18" s="100">
        <f t="shared" si="7"/>
        <v>0.21875</v>
      </c>
    </row>
    <row r="19" spans="1:27" x14ac:dyDescent="0.3">
      <c r="A19" s="96" t="s">
        <v>296</v>
      </c>
      <c r="B19" s="97"/>
      <c r="C19" s="103">
        <f>C20/B20+C21/B21+C22/B22</f>
        <v>374.04444444444442</v>
      </c>
      <c r="D19" s="166">
        <v>581</v>
      </c>
      <c r="E19" s="103">
        <f t="shared" si="0"/>
        <v>-206.95555555555558</v>
      </c>
      <c r="F19" s="97">
        <f t="shared" si="10"/>
        <v>64.379422451711605</v>
      </c>
      <c r="H19" s="96" t="s">
        <v>296</v>
      </c>
      <c r="I19" s="97"/>
      <c r="J19" s="98">
        <f>J20/I20+J21/I21+J22/I22</f>
        <v>170.49999999999997</v>
      </c>
      <c r="K19" s="166">
        <v>581</v>
      </c>
      <c r="L19" s="103">
        <f t="shared" si="2"/>
        <v>-410.5</v>
      </c>
      <c r="M19" s="97">
        <f t="shared" si="11"/>
        <v>29.345955249569702</v>
      </c>
      <c r="O19" s="96" t="s">
        <v>296</v>
      </c>
      <c r="P19" s="97"/>
      <c r="Q19" s="103">
        <f>Q20/P20+Q21/P21+Q22/P22</f>
        <v>63.144444444444446</v>
      </c>
      <c r="R19" s="166">
        <v>581</v>
      </c>
      <c r="S19" s="103">
        <f t="shared" si="4"/>
        <v>-517.85555555555561</v>
      </c>
      <c r="T19" s="97">
        <f t="shared" si="12"/>
        <v>10.868234844138458</v>
      </c>
      <c r="V19" s="96" t="s">
        <v>296</v>
      </c>
      <c r="W19" s="97"/>
      <c r="X19" s="103">
        <f>X20/W20+X21/W21+X22/W22</f>
        <v>140.4</v>
      </c>
      <c r="Y19" s="103">
        <f>Y20/W20+Y21/W21+Y22/W22</f>
        <v>580.55555555555566</v>
      </c>
      <c r="Z19" s="103">
        <f t="shared" ref="Z19:Z24" si="13">X19-Y19</f>
        <v>-440.15555555555568</v>
      </c>
      <c r="AA19" s="97">
        <f t="shared" si="7"/>
        <v>24.183732057416265</v>
      </c>
    </row>
    <row r="20" spans="1:27" x14ac:dyDescent="0.3">
      <c r="A20" s="99" t="s">
        <v>263</v>
      </c>
      <c r="B20" s="100">
        <v>1</v>
      </c>
      <c r="C20" s="101">
        <f>J20+Q20+X20</f>
        <v>329.59999999999997</v>
      </c>
      <c r="D20" s="165">
        <v>185</v>
      </c>
      <c r="E20" s="101">
        <f t="shared" si="0"/>
        <v>144.59999999999997</v>
      </c>
      <c r="F20" s="100">
        <f t="shared" si="10"/>
        <v>178.16216216216216</v>
      </c>
      <c r="H20" s="99" t="s">
        <v>263</v>
      </c>
      <c r="I20" s="100">
        <v>1</v>
      </c>
      <c r="J20" s="102">
        <f>'Ведомость контроля'!F14</f>
        <v>170.49999999999997</v>
      </c>
      <c r="K20" s="165">
        <v>185</v>
      </c>
      <c r="L20" s="101">
        <f t="shared" si="2"/>
        <v>-14.500000000000028</v>
      </c>
      <c r="M20" s="100">
        <f t="shared" si="11"/>
        <v>92.162162162162147</v>
      </c>
      <c r="O20" s="99" t="s">
        <v>263</v>
      </c>
      <c r="P20" s="100">
        <v>1</v>
      </c>
      <c r="Q20" s="101">
        <f>'Ведомость контроля'!H14</f>
        <v>18.7</v>
      </c>
      <c r="R20" s="165">
        <v>185</v>
      </c>
      <c r="S20" s="101">
        <f t="shared" si="4"/>
        <v>-166.3</v>
      </c>
      <c r="T20" s="100">
        <f t="shared" si="12"/>
        <v>10.108108108108109</v>
      </c>
      <c r="V20" s="99" t="s">
        <v>263</v>
      </c>
      <c r="W20" s="100">
        <v>1</v>
      </c>
      <c r="X20" s="102">
        <f>'Ведомость контроля'!J14</f>
        <v>140.4</v>
      </c>
      <c r="Y20" s="101">
        <f>K20</f>
        <v>185</v>
      </c>
      <c r="Z20" s="101">
        <f t="shared" si="13"/>
        <v>-44.599999999999994</v>
      </c>
      <c r="AA20" s="100">
        <f t="shared" si="7"/>
        <v>75.891891891891888</v>
      </c>
    </row>
    <row r="21" spans="1:27" x14ac:dyDescent="0.3">
      <c r="A21" s="99" t="s">
        <v>297</v>
      </c>
      <c r="B21" s="100">
        <v>0.15</v>
      </c>
      <c r="C21" s="101">
        <f t="shared" ref="C21:C22" si="14">J21+Q21+X21</f>
        <v>0</v>
      </c>
      <c r="D21" s="165">
        <v>26</v>
      </c>
      <c r="E21" s="101">
        <f t="shared" si="0"/>
        <v>-26</v>
      </c>
      <c r="F21" s="100">
        <f t="shared" si="10"/>
        <v>0</v>
      </c>
      <c r="H21" s="99" t="s">
        <v>297</v>
      </c>
      <c r="I21" s="100">
        <v>0.15</v>
      </c>
      <c r="J21" s="102">
        <f>'Ведомость контроля'!F16+'Ведомость контроля'!F17+'Ведомость контроля'!F18</f>
        <v>0</v>
      </c>
      <c r="K21" s="165">
        <v>26</v>
      </c>
      <c r="L21" s="101">
        <f t="shared" si="2"/>
        <v>-26</v>
      </c>
      <c r="M21" s="100">
        <f t="shared" si="11"/>
        <v>0</v>
      </c>
      <c r="O21" s="99" t="s">
        <v>297</v>
      </c>
      <c r="P21" s="100">
        <v>0.15</v>
      </c>
      <c r="Q21" s="101">
        <f>'Ведомость контроля'!H16+'Ведомость контроля'!H17</f>
        <v>0</v>
      </c>
      <c r="R21" s="165">
        <v>26</v>
      </c>
      <c r="S21" s="101">
        <f t="shared" si="4"/>
        <v>-26</v>
      </c>
      <c r="T21" s="100">
        <f t="shared" si="12"/>
        <v>0</v>
      </c>
      <c r="V21" s="99" t="s">
        <v>297</v>
      </c>
      <c r="W21" s="100">
        <v>0.15</v>
      </c>
      <c r="X21" s="102">
        <f>'Ведомость контроля'!J16+'Ведомость контроля'!J17+'Ведомость контроля'!J18</f>
        <v>0</v>
      </c>
      <c r="Y21" s="101">
        <f>K21</f>
        <v>26</v>
      </c>
      <c r="Z21" s="101">
        <f t="shared" si="13"/>
        <v>-26</v>
      </c>
      <c r="AA21" s="100">
        <f t="shared" si="7"/>
        <v>0</v>
      </c>
    </row>
    <row r="22" spans="1:27" x14ac:dyDescent="0.3">
      <c r="A22" s="99" t="s">
        <v>298</v>
      </c>
      <c r="B22" s="100">
        <v>0.9</v>
      </c>
      <c r="C22" s="101">
        <f t="shared" si="14"/>
        <v>40</v>
      </c>
      <c r="D22" s="165">
        <v>200</v>
      </c>
      <c r="E22" s="101">
        <f t="shared" si="0"/>
        <v>-160</v>
      </c>
      <c r="F22" s="100">
        <f t="shared" si="10"/>
        <v>20</v>
      </c>
      <c r="H22" s="99" t="s">
        <v>298</v>
      </c>
      <c r="I22" s="100">
        <v>0.9</v>
      </c>
      <c r="J22" s="102">
        <v>0</v>
      </c>
      <c r="K22" s="165">
        <v>200</v>
      </c>
      <c r="L22" s="101">
        <f t="shared" si="2"/>
        <v>-200</v>
      </c>
      <c r="M22" s="100">
        <f t="shared" si="11"/>
        <v>0</v>
      </c>
      <c r="O22" s="99" t="s">
        <v>298</v>
      </c>
      <c r="P22" s="100">
        <v>0.9</v>
      </c>
      <c r="Q22" s="101">
        <f>'Ведомость контроля'!H19</f>
        <v>40</v>
      </c>
      <c r="R22" s="165">
        <v>200</v>
      </c>
      <c r="S22" s="101">
        <f t="shared" si="4"/>
        <v>-160</v>
      </c>
      <c r="T22" s="100">
        <f t="shared" si="12"/>
        <v>20</v>
      </c>
      <c r="V22" s="99" t="s">
        <v>298</v>
      </c>
      <c r="W22" s="100">
        <v>0.9</v>
      </c>
      <c r="X22" s="102">
        <f>'Ведомость контроля'!J19</f>
        <v>0</v>
      </c>
      <c r="Y22" s="101">
        <f>K22</f>
        <v>200</v>
      </c>
      <c r="Z22" s="101">
        <f t="shared" si="13"/>
        <v>-200</v>
      </c>
      <c r="AA22" s="100">
        <f t="shared" si="7"/>
        <v>0</v>
      </c>
    </row>
    <row r="23" spans="1:27" ht="49.5" x14ac:dyDescent="0.3">
      <c r="A23" s="99" t="s">
        <v>299</v>
      </c>
      <c r="B23" s="100"/>
      <c r="C23" s="101">
        <f>J23+Q23+X23</f>
        <v>0</v>
      </c>
      <c r="D23" s="167">
        <v>0</v>
      </c>
      <c r="E23" s="101">
        <f t="shared" si="0"/>
        <v>0</v>
      </c>
      <c r="F23" s="100">
        <v>0</v>
      </c>
      <c r="H23" s="99" t="s">
        <v>299</v>
      </c>
      <c r="I23" s="100"/>
      <c r="J23" s="102">
        <v>0</v>
      </c>
      <c r="K23" s="167">
        <v>0</v>
      </c>
      <c r="L23" s="101">
        <f t="shared" si="2"/>
        <v>0</v>
      </c>
      <c r="M23" s="100">
        <v>0</v>
      </c>
      <c r="O23" s="99" t="s">
        <v>299</v>
      </c>
      <c r="P23" s="100"/>
      <c r="Q23" s="101">
        <v>0</v>
      </c>
      <c r="R23" s="167">
        <v>0</v>
      </c>
      <c r="S23" s="101">
        <f t="shared" si="4"/>
        <v>0</v>
      </c>
      <c r="T23" s="100">
        <v>0</v>
      </c>
      <c r="V23" s="99" t="s">
        <v>299</v>
      </c>
      <c r="W23" s="100"/>
      <c r="X23" s="102">
        <v>0</v>
      </c>
      <c r="Y23" s="101">
        <f>K23</f>
        <v>0</v>
      </c>
      <c r="Z23" s="101">
        <f>X23-Y23</f>
        <v>0</v>
      </c>
      <c r="AA23" s="100" t="e">
        <f t="shared" si="7"/>
        <v>#DIV/0!</v>
      </c>
    </row>
    <row r="24" spans="1:27" ht="33" x14ac:dyDescent="0.3">
      <c r="A24" s="96" t="s">
        <v>300</v>
      </c>
      <c r="B24" s="97"/>
      <c r="C24" s="103">
        <f>C25/B25+C26/B26+C27/B27+C28/B28+C29/B29</f>
        <v>308.83333333333337</v>
      </c>
      <c r="D24" s="166">
        <v>408.57142857142856</v>
      </c>
      <c r="E24" s="103">
        <f t="shared" si="0"/>
        <v>-99.738095238095184</v>
      </c>
      <c r="F24" s="97">
        <f t="shared" ref="F24:F29" si="15">C24*100/D24</f>
        <v>75.588578088578103</v>
      </c>
      <c r="H24" s="96" t="s">
        <v>300</v>
      </c>
      <c r="I24" s="97"/>
      <c r="J24" s="98">
        <f>J25/I25+J26/I26+J27/I27+J28/I28+J29/I29</f>
        <v>94.928571428571431</v>
      </c>
      <c r="K24" s="166">
        <v>408.57142857142856</v>
      </c>
      <c r="L24" s="103">
        <f t="shared" si="2"/>
        <v>-313.64285714285711</v>
      </c>
      <c r="M24" s="97">
        <f t="shared" ref="M24:M29" si="16">J24*100/K24</f>
        <v>23.234265734265737</v>
      </c>
      <c r="O24" s="96" t="s">
        <v>300</v>
      </c>
      <c r="P24" s="97"/>
      <c r="Q24" s="103">
        <f>Q25/P25+Q26/P26+Q27/P27+Q28/P28+Q29/P29</f>
        <v>169.1904761904762</v>
      </c>
      <c r="R24" s="166">
        <v>408.57142857142856</v>
      </c>
      <c r="S24" s="103">
        <f t="shared" si="4"/>
        <v>-239.38095238095235</v>
      </c>
      <c r="T24" s="97">
        <f t="shared" ref="T24:T29" si="17">Q24*100/R24</f>
        <v>41.410256410256416</v>
      </c>
      <c r="V24" s="96" t="s">
        <v>300</v>
      </c>
      <c r="W24" s="97"/>
      <c r="X24" s="103">
        <f>X25/W25+X26/W26+X27/W27+X28/W28+X29/W29</f>
        <v>44.714285714285715</v>
      </c>
      <c r="Y24" s="103">
        <f>Y25/W25+Y26/W26+Y27/W27+Y28/W28+Y29/W29</f>
        <v>408.57142857142856</v>
      </c>
      <c r="Z24" s="103">
        <f t="shared" si="13"/>
        <v>-363.85714285714283</v>
      </c>
      <c r="AA24" s="97">
        <f t="shared" si="7"/>
        <v>10.944055944055945</v>
      </c>
    </row>
    <row r="25" spans="1:27" x14ac:dyDescent="0.3">
      <c r="A25" s="99" t="s">
        <v>126</v>
      </c>
      <c r="B25" s="100">
        <v>1.5</v>
      </c>
      <c r="C25" s="101">
        <f t="shared" ref="C25:C33" si="18">J25+Q25+X25</f>
        <v>80</v>
      </c>
      <c r="D25" s="165">
        <v>120</v>
      </c>
      <c r="E25" s="101">
        <f t="shared" si="0"/>
        <v>-40</v>
      </c>
      <c r="F25" s="100">
        <f t="shared" si="15"/>
        <v>66.666666666666671</v>
      </c>
      <c r="H25" s="99" t="s">
        <v>126</v>
      </c>
      <c r="I25" s="100">
        <v>1.5</v>
      </c>
      <c r="J25" s="102">
        <v>0</v>
      </c>
      <c r="K25" s="165">
        <v>120</v>
      </c>
      <c r="L25" s="101">
        <f t="shared" si="2"/>
        <v>-120</v>
      </c>
      <c r="M25" s="100">
        <f t="shared" si="16"/>
        <v>0</v>
      </c>
      <c r="O25" s="99" t="s">
        <v>126</v>
      </c>
      <c r="P25" s="100">
        <v>1.5</v>
      </c>
      <c r="Q25" s="102">
        <f>'Ведомость контроля'!H6</f>
        <v>80</v>
      </c>
      <c r="R25" s="165">
        <v>120</v>
      </c>
      <c r="S25" s="101">
        <f t="shared" si="4"/>
        <v>-40</v>
      </c>
      <c r="T25" s="100">
        <f t="shared" si="17"/>
        <v>66.666666666666671</v>
      </c>
      <c r="V25" s="99" t="s">
        <v>126</v>
      </c>
      <c r="W25" s="100">
        <v>1.5</v>
      </c>
      <c r="X25" s="102">
        <f>'Ведомость контроля'!J6</f>
        <v>0</v>
      </c>
      <c r="Y25" s="101">
        <f>K25</f>
        <v>120</v>
      </c>
      <c r="Z25" s="101" t="e">
        <f>#REF!-Y25</f>
        <v>#REF!</v>
      </c>
      <c r="AA25" s="100">
        <f t="shared" si="7"/>
        <v>0</v>
      </c>
    </row>
    <row r="26" spans="1:27" x14ac:dyDescent="0.3">
      <c r="A26" s="99" t="s">
        <v>125</v>
      </c>
      <c r="B26" s="100">
        <v>1</v>
      </c>
      <c r="C26" s="101">
        <f t="shared" si="18"/>
        <v>108.5</v>
      </c>
      <c r="D26" s="165">
        <v>200</v>
      </c>
      <c r="E26" s="101">
        <f t="shared" si="0"/>
        <v>-91.5</v>
      </c>
      <c r="F26" s="100">
        <f t="shared" si="15"/>
        <v>54.25</v>
      </c>
      <c r="H26" s="99" t="s">
        <v>125</v>
      </c>
      <c r="I26" s="100">
        <v>1</v>
      </c>
      <c r="J26" s="102">
        <f>'Ведомость контроля'!F7</f>
        <v>56.5</v>
      </c>
      <c r="K26" s="165">
        <v>200</v>
      </c>
      <c r="L26" s="101">
        <f t="shared" si="2"/>
        <v>-143.5</v>
      </c>
      <c r="M26" s="100">
        <f t="shared" si="16"/>
        <v>28.25</v>
      </c>
      <c r="O26" s="99" t="s">
        <v>125</v>
      </c>
      <c r="P26" s="100">
        <v>1</v>
      </c>
      <c r="Q26" s="102">
        <f>'Ведомость контроля'!H7</f>
        <v>52</v>
      </c>
      <c r="R26" s="165">
        <v>200</v>
      </c>
      <c r="S26" s="101">
        <f t="shared" si="4"/>
        <v>-148</v>
      </c>
      <c r="T26" s="100">
        <f t="shared" si="17"/>
        <v>26</v>
      </c>
      <c r="V26" s="99" t="s">
        <v>125</v>
      </c>
      <c r="W26" s="100">
        <v>1</v>
      </c>
      <c r="X26" s="102">
        <f>'Ведомость контроля'!J7</f>
        <v>0</v>
      </c>
      <c r="Y26" s="101">
        <f>K26</f>
        <v>200</v>
      </c>
      <c r="Z26" s="101" t="e">
        <f>#REF!-Y26</f>
        <v>#REF!</v>
      </c>
      <c r="AA26" s="100">
        <f t="shared" si="7"/>
        <v>0</v>
      </c>
    </row>
    <row r="27" spans="1:27" x14ac:dyDescent="0.3">
      <c r="A27" s="99" t="s">
        <v>260</v>
      </c>
      <c r="B27" s="100">
        <v>0.7</v>
      </c>
      <c r="C27" s="101">
        <f t="shared" si="18"/>
        <v>33.400000000000006</v>
      </c>
      <c r="D27" s="165">
        <v>50</v>
      </c>
      <c r="E27" s="101">
        <f t="shared" si="0"/>
        <v>-16.599999999999994</v>
      </c>
      <c r="F27" s="100">
        <f t="shared" si="15"/>
        <v>66.800000000000011</v>
      </c>
      <c r="H27" s="99" t="s">
        <v>260</v>
      </c>
      <c r="I27" s="100">
        <v>0.7</v>
      </c>
      <c r="J27" s="102">
        <f>'Ведомость контроля'!F9</f>
        <v>16.8</v>
      </c>
      <c r="K27" s="165">
        <v>50</v>
      </c>
      <c r="L27" s="101">
        <f t="shared" si="2"/>
        <v>-33.200000000000003</v>
      </c>
      <c r="M27" s="100">
        <f t="shared" si="16"/>
        <v>33.6</v>
      </c>
      <c r="O27" s="99" t="s">
        <v>260</v>
      </c>
      <c r="P27" s="100">
        <v>0.7</v>
      </c>
      <c r="Q27" s="102">
        <f>'Ведомость контроля'!H9</f>
        <v>16.399999999999999</v>
      </c>
      <c r="R27" s="165">
        <v>50</v>
      </c>
      <c r="S27" s="101">
        <f t="shared" si="4"/>
        <v>-33.6</v>
      </c>
      <c r="T27" s="100">
        <f t="shared" si="17"/>
        <v>32.799999999999997</v>
      </c>
      <c r="V27" s="99" t="s">
        <v>260</v>
      </c>
      <c r="W27" s="100">
        <v>0.7</v>
      </c>
      <c r="X27" s="102">
        <f>'Ведомость контроля'!J9</f>
        <v>0.2</v>
      </c>
      <c r="Y27" s="101">
        <f>K27</f>
        <v>50</v>
      </c>
      <c r="Z27" s="101" t="e">
        <f>#REF!-Y27</f>
        <v>#REF!</v>
      </c>
      <c r="AA27" s="100">
        <f t="shared" si="7"/>
        <v>0.4</v>
      </c>
    </row>
    <row r="28" spans="1:27" x14ac:dyDescent="0.3">
      <c r="A28" s="99" t="s">
        <v>165</v>
      </c>
      <c r="B28" s="100">
        <v>0.7</v>
      </c>
      <c r="C28" s="101">
        <f t="shared" si="18"/>
        <v>4.8</v>
      </c>
      <c r="D28" s="165">
        <v>20</v>
      </c>
      <c r="E28" s="101">
        <f t="shared" si="0"/>
        <v>-15.2</v>
      </c>
      <c r="F28" s="100">
        <f t="shared" si="15"/>
        <v>24</v>
      </c>
      <c r="H28" s="99" t="s">
        <v>165</v>
      </c>
      <c r="I28" s="100">
        <v>0.7</v>
      </c>
      <c r="J28" s="102">
        <f>'Ведомость контроля'!F10</f>
        <v>0</v>
      </c>
      <c r="K28" s="165">
        <v>20</v>
      </c>
      <c r="L28" s="101">
        <f t="shared" si="2"/>
        <v>-20</v>
      </c>
      <c r="M28" s="100">
        <f t="shared" si="16"/>
        <v>0</v>
      </c>
      <c r="O28" s="99" t="s">
        <v>165</v>
      </c>
      <c r="P28" s="100">
        <v>0.7</v>
      </c>
      <c r="Q28" s="102">
        <f>'Ведомость контроля'!H10</f>
        <v>4.8</v>
      </c>
      <c r="R28" s="165">
        <v>20</v>
      </c>
      <c r="S28" s="101">
        <f t="shared" si="4"/>
        <v>-15.2</v>
      </c>
      <c r="T28" s="100">
        <f t="shared" si="17"/>
        <v>24</v>
      </c>
      <c r="V28" s="99" t="s">
        <v>165</v>
      </c>
      <c r="W28" s="100">
        <v>0.7</v>
      </c>
      <c r="X28" s="102">
        <f>'Ведомость контроля'!J10</f>
        <v>0</v>
      </c>
      <c r="Y28" s="101">
        <f>K28</f>
        <v>20</v>
      </c>
      <c r="Z28" s="101" t="e">
        <f>#REF!-Y28</f>
        <v>#REF!</v>
      </c>
      <c r="AA28" s="100">
        <f t="shared" si="7"/>
        <v>0</v>
      </c>
    </row>
    <row r="29" spans="1:27" x14ac:dyDescent="0.3">
      <c r="A29" s="99" t="s">
        <v>156</v>
      </c>
      <c r="B29" s="100">
        <v>0.7</v>
      </c>
      <c r="C29" s="101">
        <f t="shared" si="18"/>
        <v>64.7</v>
      </c>
      <c r="D29" s="165">
        <v>20</v>
      </c>
      <c r="E29" s="101">
        <f t="shared" si="0"/>
        <v>44.7</v>
      </c>
      <c r="F29" s="100">
        <f t="shared" si="15"/>
        <v>323.5</v>
      </c>
      <c r="H29" s="99" t="s">
        <v>156</v>
      </c>
      <c r="I29" s="100">
        <v>0.7</v>
      </c>
      <c r="J29" s="102">
        <f>'Ведомость контроля'!F8</f>
        <v>10.1</v>
      </c>
      <c r="K29" s="165">
        <v>20</v>
      </c>
      <c r="L29" s="101">
        <f t="shared" si="2"/>
        <v>-9.9</v>
      </c>
      <c r="M29" s="100">
        <f t="shared" si="16"/>
        <v>50.5</v>
      </c>
      <c r="O29" s="99" t="s">
        <v>156</v>
      </c>
      <c r="P29" s="100">
        <v>0.7</v>
      </c>
      <c r="Q29" s="102">
        <f>'Ведомость контроля'!H8</f>
        <v>23.5</v>
      </c>
      <c r="R29" s="165">
        <v>20</v>
      </c>
      <c r="S29" s="101">
        <f t="shared" si="4"/>
        <v>3.5</v>
      </c>
      <c r="T29" s="100">
        <f t="shared" si="17"/>
        <v>117.5</v>
      </c>
      <c r="V29" s="99" t="s">
        <v>156</v>
      </c>
      <c r="W29" s="100">
        <v>0.7</v>
      </c>
      <c r="X29" s="102">
        <f>'Ведомость контроля'!J8</f>
        <v>31.1</v>
      </c>
      <c r="Y29" s="101">
        <f>K29</f>
        <v>20</v>
      </c>
      <c r="Z29" s="101" t="e">
        <f>#REF!-Y29</f>
        <v>#REF!</v>
      </c>
      <c r="AA29" s="100">
        <f t="shared" si="7"/>
        <v>155.5</v>
      </c>
    </row>
    <row r="30" spans="1:27" ht="33" x14ac:dyDescent="0.3">
      <c r="A30" s="96" t="s">
        <v>301</v>
      </c>
      <c r="B30" s="97"/>
      <c r="C30" s="101">
        <f t="shared" si="18"/>
        <v>0</v>
      </c>
      <c r="D30" s="166"/>
      <c r="E30" s="103"/>
      <c r="F30" s="97"/>
      <c r="H30" s="96" t="s">
        <v>301</v>
      </c>
      <c r="I30" s="97"/>
      <c r="J30" s="98"/>
      <c r="K30" s="166"/>
      <c r="L30" s="103"/>
      <c r="M30" s="97"/>
      <c r="O30" s="96" t="s">
        <v>301</v>
      </c>
      <c r="P30" s="97"/>
      <c r="Q30" s="103"/>
      <c r="R30" s="166"/>
      <c r="S30" s="103"/>
      <c r="T30" s="97"/>
      <c r="V30" s="96" t="s">
        <v>301</v>
      </c>
      <c r="W30" s="97"/>
      <c r="X30" s="98"/>
      <c r="Y30" s="103"/>
      <c r="Z30" s="103"/>
      <c r="AA30" s="97" t="e">
        <f t="shared" si="7"/>
        <v>#DIV/0!</v>
      </c>
    </row>
    <row r="31" spans="1:27" ht="33" x14ac:dyDescent="0.3">
      <c r="A31" s="99" t="s">
        <v>302</v>
      </c>
      <c r="B31" s="100">
        <v>2.4</v>
      </c>
      <c r="C31" s="101">
        <f t="shared" si="18"/>
        <v>19.100000000000001</v>
      </c>
      <c r="D31" s="165">
        <v>35</v>
      </c>
      <c r="E31" s="101">
        <f t="shared" ref="E31:E36" si="19">C31-D31</f>
        <v>-15.899999999999999</v>
      </c>
      <c r="F31" s="100">
        <f t="shared" ref="F31:F36" si="20">C31*100/D31</f>
        <v>54.571428571428577</v>
      </c>
      <c r="H31" s="99" t="s">
        <v>302</v>
      </c>
      <c r="I31" s="100">
        <v>2.4</v>
      </c>
      <c r="J31" s="102">
        <f>'Ведомость контроля'!F31</f>
        <v>12.2</v>
      </c>
      <c r="K31" s="165">
        <v>35</v>
      </c>
      <c r="L31" s="101">
        <f t="shared" ref="L31:L36" si="21">J31-K31</f>
        <v>-22.8</v>
      </c>
      <c r="M31" s="100">
        <f t="shared" ref="M31:M36" si="22">J31*100/K31</f>
        <v>34.857142857142854</v>
      </c>
      <c r="O31" s="99" t="s">
        <v>302</v>
      </c>
      <c r="P31" s="100">
        <v>2.4</v>
      </c>
      <c r="Q31" s="102">
        <f>'Ведомость контроля'!H31</f>
        <v>5.4</v>
      </c>
      <c r="R31" s="165">
        <v>35</v>
      </c>
      <c r="S31" s="101">
        <f t="shared" ref="S31:S36" si="23">Q31-R31</f>
        <v>-29.6</v>
      </c>
      <c r="T31" s="100">
        <f t="shared" ref="T31:T36" si="24">Q31*100/R31</f>
        <v>15.428571428571429</v>
      </c>
      <c r="V31" s="99" t="s">
        <v>302</v>
      </c>
      <c r="W31" s="100">
        <v>2.4</v>
      </c>
      <c r="X31" s="102">
        <f>'Ведомость контроля'!J31</f>
        <v>1.5</v>
      </c>
      <c r="Y31" s="101">
        <f>K31</f>
        <v>35</v>
      </c>
      <c r="Z31" s="101">
        <f t="shared" ref="Z31:Z33" si="25">X31-Y31</f>
        <v>-33.5</v>
      </c>
      <c r="AA31" s="100">
        <f t="shared" si="7"/>
        <v>4.2857142857142856</v>
      </c>
    </row>
    <row r="32" spans="1:27" x14ac:dyDescent="0.3">
      <c r="A32" s="99" t="s">
        <v>103</v>
      </c>
      <c r="B32" s="100"/>
      <c r="C32" s="101">
        <f>J32+Q32+X32</f>
        <v>0.2</v>
      </c>
      <c r="D32" s="165"/>
      <c r="E32" s="101">
        <f t="shared" si="19"/>
        <v>0.2</v>
      </c>
      <c r="F32" s="100" t="e">
        <f>C32*100/D32</f>
        <v>#DIV/0!</v>
      </c>
      <c r="H32" s="99" t="s">
        <v>103</v>
      </c>
      <c r="I32" s="100"/>
      <c r="J32" s="102">
        <f>'Ведомость контроля'!F33</f>
        <v>0</v>
      </c>
      <c r="K32" s="165"/>
      <c r="L32" s="101">
        <f t="shared" si="21"/>
        <v>0</v>
      </c>
      <c r="M32" s="100" t="e">
        <f t="shared" si="22"/>
        <v>#DIV/0!</v>
      </c>
      <c r="O32" s="99" t="s">
        <v>103</v>
      </c>
      <c r="P32" s="100"/>
      <c r="Q32" s="102"/>
      <c r="R32" s="165"/>
      <c r="S32" s="101">
        <f t="shared" si="23"/>
        <v>0</v>
      </c>
      <c r="T32" s="100" t="e">
        <f t="shared" si="24"/>
        <v>#DIV/0!</v>
      </c>
      <c r="V32" s="99" t="s">
        <v>103</v>
      </c>
      <c r="W32" s="100"/>
      <c r="X32" s="102">
        <f>'Ведомость контроля'!J33</f>
        <v>0.2</v>
      </c>
      <c r="Y32" s="101"/>
      <c r="Z32" s="101"/>
      <c r="AA32" s="100"/>
    </row>
    <row r="33" spans="1:27" x14ac:dyDescent="0.3">
      <c r="A33" s="99" t="s">
        <v>104</v>
      </c>
      <c r="B33" s="100"/>
      <c r="C33" s="101">
        <f t="shared" si="18"/>
        <v>15.85</v>
      </c>
      <c r="D33" s="165">
        <v>18</v>
      </c>
      <c r="E33" s="101">
        <f t="shared" si="19"/>
        <v>-2.1500000000000004</v>
      </c>
      <c r="F33" s="100">
        <f t="shared" si="20"/>
        <v>88.055555555555557</v>
      </c>
      <c r="H33" s="99" t="s">
        <v>104</v>
      </c>
      <c r="I33" s="100"/>
      <c r="J33" s="102">
        <f>'Ведомость контроля'!F32</f>
        <v>0.5</v>
      </c>
      <c r="K33" s="165">
        <v>18</v>
      </c>
      <c r="L33" s="101">
        <f t="shared" si="21"/>
        <v>-17.5</v>
      </c>
      <c r="M33" s="100">
        <f t="shared" si="22"/>
        <v>2.7777777777777777</v>
      </c>
      <c r="O33" s="99" t="s">
        <v>104</v>
      </c>
      <c r="P33" s="100"/>
      <c r="Q33" s="102">
        <f>'Ведомость контроля'!H32</f>
        <v>13.5</v>
      </c>
      <c r="R33" s="165">
        <v>18</v>
      </c>
      <c r="S33" s="101">
        <f t="shared" si="23"/>
        <v>-4.5</v>
      </c>
      <c r="T33" s="100">
        <f t="shared" si="24"/>
        <v>75</v>
      </c>
      <c r="V33" s="99" t="s">
        <v>104</v>
      </c>
      <c r="W33" s="100"/>
      <c r="X33" s="102">
        <f>'Ведомость контроля'!J32</f>
        <v>1.85</v>
      </c>
      <c r="Y33" s="101">
        <f>K33</f>
        <v>18</v>
      </c>
      <c r="Z33" s="101">
        <f t="shared" si="25"/>
        <v>-16.149999999999999</v>
      </c>
      <c r="AA33" s="100">
        <f t="shared" si="7"/>
        <v>10.277777777777779</v>
      </c>
    </row>
    <row r="34" spans="1:27" x14ac:dyDescent="0.3">
      <c r="A34" s="96" t="s">
        <v>303</v>
      </c>
      <c r="B34" s="97"/>
      <c r="C34" s="103">
        <f>C35/B35+C36/B36</f>
        <v>32.15</v>
      </c>
      <c r="D34" s="166">
        <v>45</v>
      </c>
      <c r="E34" s="103">
        <f t="shared" si="19"/>
        <v>-12.850000000000001</v>
      </c>
      <c r="F34" s="97">
        <f t="shared" si="20"/>
        <v>71.444444444444443</v>
      </c>
      <c r="H34" s="96" t="s">
        <v>303</v>
      </c>
      <c r="I34" s="97"/>
      <c r="J34" s="98">
        <f>J35/I35+J36/I36</f>
        <v>15.6</v>
      </c>
      <c r="K34" s="166">
        <v>45</v>
      </c>
      <c r="L34" s="103">
        <f t="shared" si="21"/>
        <v>-29.4</v>
      </c>
      <c r="M34" s="97">
        <f t="shared" si="22"/>
        <v>34.666666666666664</v>
      </c>
      <c r="O34" s="96" t="s">
        <v>303</v>
      </c>
      <c r="P34" s="97"/>
      <c r="Q34" s="103">
        <f>Q35/P35+Q36/P36</f>
        <v>10</v>
      </c>
      <c r="R34" s="166">
        <v>45</v>
      </c>
      <c r="S34" s="103">
        <f t="shared" si="23"/>
        <v>-35</v>
      </c>
      <c r="T34" s="97">
        <f t="shared" si="24"/>
        <v>22.222222222222221</v>
      </c>
      <c r="V34" s="96" t="s">
        <v>303</v>
      </c>
      <c r="W34" s="97"/>
      <c r="X34" s="103">
        <f>X35/W35+X36/W36</f>
        <v>6.55</v>
      </c>
      <c r="Y34" s="103">
        <f>Y35/W35+Y36/W36</f>
        <v>45</v>
      </c>
      <c r="Z34" s="103">
        <f>X34-Y34</f>
        <v>-38.450000000000003</v>
      </c>
      <c r="AA34" s="97">
        <f t="shared" si="7"/>
        <v>14.555555555555555</v>
      </c>
    </row>
    <row r="35" spans="1:27" x14ac:dyDescent="0.3">
      <c r="A35" s="99" t="s">
        <v>115</v>
      </c>
      <c r="B35" s="100">
        <v>1</v>
      </c>
      <c r="C35" s="101">
        <f t="shared" ref="C35:C36" si="26">J35+Q35+X35</f>
        <v>32.15</v>
      </c>
      <c r="D35" s="165">
        <v>35</v>
      </c>
      <c r="E35" s="101">
        <f t="shared" si="19"/>
        <v>-2.8500000000000014</v>
      </c>
      <c r="F35" s="100">
        <f t="shared" si="20"/>
        <v>91.857142857142861</v>
      </c>
      <c r="H35" s="99" t="s">
        <v>115</v>
      </c>
      <c r="I35" s="100">
        <v>1</v>
      </c>
      <c r="J35" s="102">
        <f>'Ведомость контроля'!F35</f>
        <v>15.6</v>
      </c>
      <c r="K35" s="165">
        <v>35</v>
      </c>
      <c r="L35" s="101">
        <f t="shared" si="21"/>
        <v>-19.399999999999999</v>
      </c>
      <c r="M35" s="100">
        <f t="shared" si="22"/>
        <v>44.571428571428569</v>
      </c>
      <c r="O35" s="99" t="s">
        <v>115</v>
      </c>
      <c r="P35" s="100">
        <v>1</v>
      </c>
      <c r="Q35" s="102">
        <f>'Ведомость контроля'!H35</f>
        <v>10</v>
      </c>
      <c r="R35" s="165">
        <v>35</v>
      </c>
      <c r="S35" s="101">
        <f t="shared" si="23"/>
        <v>-25</v>
      </c>
      <c r="T35" s="100">
        <f t="shared" si="24"/>
        <v>28.571428571428573</v>
      </c>
      <c r="V35" s="99" t="s">
        <v>115</v>
      </c>
      <c r="W35" s="100">
        <v>1</v>
      </c>
      <c r="X35" s="102">
        <f>'Ведомость контроля'!J35</f>
        <v>6.55</v>
      </c>
      <c r="Y35" s="101">
        <f>K35</f>
        <v>35</v>
      </c>
      <c r="Z35" s="101">
        <f t="shared" ref="Z35:Z36" si="27">X35-Y35</f>
        <v>-28.45</v>
      </c>
      <c r="AA35" s="100">
        <f t="shared" si="7"/>
        <v>18.714285714285715</v>
      </c>
    </row>
    <row r="36" spans="1:27" x14ac:dyDescent="0.3">
      <c r="A36" s="99" t="s">
        <v>304</v>
      </c>
      <c r="B36" s="100">
        <v>1.5</v>
      </c>
      <c r="C36" s="101">
        <f t="shared" si="26"/>
        <v>0</v>
      </c>
      <c r="D36" s="165">
        <v>15</v>
      </c>
      <c r="E36" s="101">
        <f t="shared" si="19"/>
        <v>-15</v>
      </c>
      <c r="F36" s="100">
        <f t="shared" si="20"/>
        <v>0</v>
      </c>
      <c r="H36" s="99" t="s">
        <v>304</v>
      </c>
      <c r="I36" s="100">
        <v>1.5</v>
      </c>
      <c r="J36" s="102">
        <v>0</v>
      </c>
      <c r="K36" s="165">
        <v>15</v>
      </c>
      <c r="L36" s="101">
        <f t="shared" si="21"/>
        <v>-15</v>
      </c>
      <c r="M36" s="100">
        <f t="shared" si="22"/>
        <v>0</v>
      </c>
      <c r="O36" s="99" t="s">
        <v>304</v>
      </c>
      <c r="P36" s="100">
        <v>1.5</v>
      </c>
      <c r="Q36" s="102">
        <v>0</v>
      </c>
      <c r="R36" s="165">
        <v>15</v>
      </c>
      <c r="S36" s="101">
        <f t="shared" si="23"/>
        <v>-15</v>
      </c>
      <c r="T36" s="100">
        <f t="shared" si="24"/>
        <v>0</v>
      </c>
      <c r="V36" s="99" t="s">
        <v>304</v>
      </c>
      <c r="W36" s="100">
        <v>1.5</v>
      </c>
      <c r="X36" s="102">
        <f>'Ведомость контроля'!J36</f>
        <v>0</v>
      </c>
      <c r="Y36" s="101">
        <f>K36</f>
        <v>15</v>
      </c>
      <c r="Z36" s="101">
        <f t="shared" si="27"/>
        <v>-15</v>
      </c>
      <c r="AA36" s="100">
        <f t="shared" si="7"/>
        <v>0</v>
      </c>
    </row>
    <row r="37" spans="1:27" x14ac:dyDescent="0.3">
      <c r="A37" s="96" t="s">
        <v>305</v>
      </c>
      <c r="B37" s="96"/>
      <c r="C37" s="96"/>
      <c r="D37" s="168"/>
      <c r="E37" s="96"/>
      <c r="F37" s="96"/>
      <c r="H37" s="96" t="s">
        <v>305</v>
      </c>
      <c r="I37" s="96"/>
      <c r="J37" s="104"/>
      <c r="K37" s="168"/>
      <c r="L37" s="96"/>
      <c r="M37" s="96"/>
      <c r="O37" s="96" t="s">
        <v>305</v>
      </c>
      <c r="P37" s="96"/>
      <c r="Q37" s="96"/>
      <c r="R37" s="168"/>
      <c r="S37" s="96"/>
      <c r="T37" s="96"/>
      <c r="V37" s="96" t="s">
        <v>305</v>
      </c>
      <c r="W37" s="96"/>
      <c r="X37" s="104"/>
      <c r="Y37" s="96"/>
      <c r="Z37" s="96"/>
      <c r="AA37" s="96" t="e">
        <f t="shared" si="7"/>
        <v>#DIV/0!</v>
      </c>
    </row>
    <row r="38" spans="1:27" x14ac:dyDescent="0.3">
      <c r="A38" s="99" t="s">
        <v>127</v>
      </c>
      <c r="B38" s="100"/>
      <c r="C38" s="101">
        <f t="shared" ref="C38:C43" si="28">J38+Q38+X38</f>
        <v>0.6</v>
      </c>
      <c r="D38" s="169">
        <v>2</v>
      </c>
      <c r="E38" s="101">
        <f t="shared" ref="E38:E43" si="29">C38-D38</f>
        <v>-1.4</v>
      </c>
      <c r="F38" s="100">
        <f t="shared" ref="F38:F43" si="30">C38*100/D38</f>
        <v>30</v>
      </c>
      <c r="H38" s="99" t="s">
        <v>127</v>
      </c>
      <c r="I38" s="100"/>
      <c r="J38" s="102">
        <f>'Ведомость контроля'!F37</f>
        <v>0.6</v>
      </c>
      <c r="K38" s="169">
        <v>2</v>
      </c>
      <c r="L38" s="101">
        <f t="shared" ref="L38:L43" si="31">J38-K38</f>
        <v>-1.4</v>
      </c>
      <c r="M38" s="100">
        <f t="shared" ref="M38:M43" si="32">J38*100/K38</f>
        <v>30</v>
      </c>
      <c r="O38" s="99" t="s">
        <v>127</v>
      </c>
      <c r="P38" s="100"/>
      <c r="Q38" s="102">
        <v>0</v>
      </c>
      <c r="R38" s="169">
        <v>2</v>
      </c>
      <c r="S38" s="101">
        <f t="shared" ref="S38:S43" si="33">Q38-R38</f>
        <v>-2</v>
      </c>
      <c r="T38" s="100">
        <f t="shared" ref="T38:T42" si="34">Q38*100/R38</f>
        <v>0</v>
      </c>
      <c r="V38" s="99" t="s">
        <v>127</v>
      </c>
      <c r="W38" s="100"/>
      <c r="X38" s="102">
        <f>'Ведомость контроля'!J37</f>
        <v>0</v>
      </c>
      <c r="Y38" s="102">
        <f t="shared" ref="Y38:Y43" si="35">K38</f>
        <v>2</v>
      </c>
      <c r="Z38" s="101">
        <f t="shared" ref="Z38:Z43" si="36">X38-Y38</f>
        <v>-2</v>
      </c>
      <c r="AA38" s="100">
        <f t="shared" si="7"/>
        <v>0</v>
      </c>
    </row>
    <row r="39" spans="1:27" x14ac:dyDescent="0.3">
      <c r="A39" s="99" t="s">
        <v>93</v>
      </c>
      <c r="B39" s="100"/>
      <c r="C39" s="101">
        <f t="shared" si="28"/>
        <v>6.1</v>
      </c>
      <c r="D39" s="169">
        <v>1.2</v>
      </c>
      <c r="E39" s="101">
        <f t="shared" si="29"/>
        <v>4.8999999999999995</v>
      </c>
      <c r="F39" s="100">
        <f t="shared" si="30"/>
        <v>508.33333333333337</v>
      </c>
      <c r="H39" s="99" t="s">
        <v>93</v>
      </c>
      <c r="I39" s="100"/>
      <c r="J39" s="102">
        <f>'Ведомость контроля'!F38</f>
        <v>4.0999999999999996</v>
      </c>
      <c r="K39" s="169">
        <v>1.2</v>
      </c>
      <c r="L39" s="101">
        <f t="shared" si="31"/>
        <v>2.8999999999999995</v>
      </c>
      <c r="M39" s="100">
        <f t="shared" si="32"/>
        <v>341.66666666666663</v>
      </c>
      <c r="O39" s="99" t="s">
        <v>93</v>
      </c>
      <c r="P39" s="100"/>
      <c r="Q39" s="102">
        <v>0</v>
      </c>
      <c r="R39" s="169">
        <v>1.2</v>
      </c>
      <c r="S39" s="101">
        <f t="shared" si="33"/>
        <v>-1.2</v>
      </c>
      <c r="T39" s="100">
        <f t="shared" si="34"/>
        <v>0</v>
      </c>
      <c r="V39" s="99" t="s">
        <v>93</v>
      </c>
      <c r="W39" s="100"/>
      <c r="X39" s="102">
        <f>'Ведомость контроля'!J38</f>
        <v>2</v>
      </c>
      <c r="Y39" s="102">
        <f t="shared" si="35"/>
        <v>1.2</v>
      </c>
      <c r="Z39" s="101">
        <f t="shared" si="36"/>
        <v>0.8</v>
      </c>
      <c r="AA39" s="100">
        <f t="shared" si="7"/>
        <v>166.66666666666669</v>
      </c>
    </row>
    <row r="40" spans="1:27" x14ac:dyDescent="0.3">
      <c r="A40" s="99" t="s">
        <v>272</v>
      </c>
      <c r="B40" s="100"/>
      <c r="C40" s="101">
        <f t="shared" si="28"/>
        <v>0.51</v>
      </c>
      <c r="D40" s="169">
        <v>0.30000000000000004</v>
      </c>
      <c r="E40" s="101">
        <f t="shared" si="29"/>
        <v>0.20999999999999996</v>
      </c>
      <c r="F40" s="100">
        <f t="shared" si="30"/>
        <v>169.99999999999997</v>
      </c>
      <c r="H40" s="99" t="s">
        <v>272</v>
      </c>
      <c r="I40" s="100"/>
      <c r="J40" s="102">
        <f>'Ведомость контроля'!F39</f>
        <v>0</v>
      </c>
      <c r="K40" s="169">
        <v>0.30000000000000004</v>
      </c>
      <c r="L40" s="101">
        <f t="shared" si="31"/>
        <v>-0.30000000000000004</v>
      </c>
      <c r="M40" s="100">
        <f t="shared" si="32"/>
        <v>0</v>
      </c>
      <c r="O40" s="99" t="s">
        <v>272</v>
      </c>
      <c r="P40" s="100"/>
      <c r="Q40" s="102">
        <v>0</v>
      </c>
      <c r="R40" s="169">
        <v>0.30000000000000004</v>
      </c>
      <c r="S40" s="101">
        <f t="shared" si="33"/>
        <v>-0.30000000000000004</v>
      </c>
      <c r="T40" s="100">
        <f t="shared" si="34"/>
        <v>0</v>
      </c>
      <c r="V40" s="99" t="s">
        <v>272</v>
      </c>
      <c r="W40" s="100"/>
      <c r="X40" s="102">
        <f>'Ведомость контроля'!J39</f>
        <v>0.51</v>
      </c>
      <c r="Y40" s="102">
        <f t="shared" si="35"/>
        <v>0.30000000000000004</v>
      </c>
      <c r="Z40" s="101">
        <f t="shared" si="36"/>
        <v>0.20999999999999996</v>
      </c>
      <c r="AA40" s="100">
        <f t="shared" si="7"/>
        <v>169.99999999999997</v>
      </c>
    </row>
    <row r="41" spans="1:27" x14ac:dyDescent="0.3">
      <c r="A41" s="99" t="s">
        <v>306</v>
      </c>
      <c r="B41" s="100"/>
      <c r="C41" s="101">
        <f t="shared" si="28"/>
        <v>2.44</v>
      </c>
      <c r="D41" s="169">
        <v>5</v>
      </c>
      <c r="E41" s="101">
        <f t="shared" si="29"/>
        <v>-2.56</v>
      </c>
      <c r="F41" s="100">
        <f t="shared" si="30"/>
        <v>48.8</v>
      </c>
      <c r="H41" s="99" t="s">
        <v>306</v>
      </c>
      <c r="I41" s="100"/>
      <c r="J41" s="102">
        <f>'Ведомость контроля'!F40</f>
        <v>0.35</v>
      </c>
      <c r="K41" s="169">
        <v>5</v>
      </c>
      <c r="L41" s="101">
        <f t="shared" si="31"/>
        <v>-4.6500000000000004</v>
      </c>
      <c r="M41" s="100">
        <f t="shared" si="32"/>
        <v>7</v>
      </c>
      <c r="O41" s="99" t="s">
        <v>306</v>
      </c>
      <c r="P41" s="100"/>
      <c r="Q41" s="102">
        <f>'Ведомость контроля'!H40</f>
        <v>1.89</v>
      </c>
      <c r="R41" s="169">
        <v>5</v>
      </c>
      <c r="S41" s="101">
        <f t="shared" si="33"/>
        <v>-3.1100000000000003</v>
      </c>
      <c r="T41" s="100">
        <f t="shared" si="34"/>
        <v>37.799999999999997</v>
      </c>
      <c r="V41" s="99" t="s">
        <v>306</v>
      </c>
      <c r="W41" s="100"/>
      <c r="X41" s="102">
        <f>'Ведомость контроля'!J40</f>
        <v>0.2</v>
      </c>
      <c r="Y41" s="102">
        <f t="shared" si="35"/>
        <v>5</v>
      </c>
      <c r="Z41" s="101">
        <f t="shared" si="36"/>
        <v>-4.8</v>
      </c>
      <c r="AA41" s="100">
        <f t="shared" si="7"/>
        <v>4</v>
      </c>
    </row>
    <row r="42" spans="1:27" x14ac:dyDescent="0.3">
      <c r="A42" s="99" t="s">
        <v>228</v>
      </c>
      <c r="B42" s="100"/>
      <c r="C42" s="101">
        <f t="shared" si="28"/>
        <v>0</v>
      </c>
      <c r="D42" s="169">
        <v>4</v>
      </c>
      <c r="E42" s="101">
        <f t="shared" si="29"/>
        <v>-4</v>
      </c>
      <c r="F42" s="100">
        <f t="shared" si="30"/>
        <v>0</v>
      </c>
      <c r="H42" s="99" t="s">
        <v>228</v>
      </c>
      <c r="I42" s="100"/>
      <c r="J42" s="102">
        <v>0</v>
      </c>
      <c r="K42" s="169">
        <v>4</v>
      </c>
      <c r="L42" s="101">
        <f t="shared" si="31"/>
        <v>-4</v>
      </c>
      <c r="M42" s="100">
        <f t="shared" si="32"/>
        <v>0</v>
      </c>
      <c r="O42" s="99" t="s">
        <v>228</v>
      </c>
      <c r="P42" s="100"/>
      <c r="Q42" s="102">
        <v>0</v>
      </c>
      <c r="R42" s="169">
        <v>4</v>
      </c>
      <c r="S42" s="101">
        <f t="shared" si="33"/>
        <v>-4</v>
      </c>
      <c r="T42" s="100">
        <f t="shared" si="34"/>
        <v>0</v>
      </c>
      <c r="V42" s="99" t="s">
        <v>228</v>
      </c>
      <c r="W42" s="100"/>
      <c r="X42" s="102">
        <v>0</v>
      </c>
      <c r="Y42" s="102">
        <f t="shared" si="35"/>
        <v>4</v>
      </c>
      <c r="Z42" s="101">
        <f t="shared" si="36"/>
        <v>-4</v>
      </c>
      <c r="AA42" s="100">
        <f t="shared" si="7"/>
        <v>0</v>
      </c>
    </row>
    <row r="43" spans="1:27" x14ac:dyDescent="0.3">
      <c r="A43" s="99" t="s">
        <v>307</v>
      </c>
      <c r="B43" s="100"/>
      <c r="C43" s="101">
        <f t="shared" si="28"/>
        <v>0.21000000000000002</v>
      </c>
      <c r="D43" s="169">
        <v>2</v>
      </c>
      <c r="E43" s="101">
        <f t="shared" si="29"/>
        <v>-1.79</v>
      </c>
      <c r="F43" s="100">
        <f t="shared" si="30"/>
        <v>10.500000000000002</v>
      </c>
      <c r="H43" s="99" t="s">
        <v>307</v>
      </c>
      <c r="I43" s="100"/>
      <c r="J43" s="102">
        <f>'Ведомость контроля'!F42</f>
        <v>0.2</v>
      </c>
      <c r="K43" s="169">
        <v>2</v>
      </c>
      <c r="L43" s="101">
        <f t="shared" si="31"/>
        <v>-1.8</v>
      </c>
      <c r="M43" s="100">
        <f t="shared" si="32"/>
        <v>10</v>
      </c>
      <c r="O43" s="99" t="s">
        <v>307</v>
      </c>
      <c r="P43" s="100"/>
      <c r="Q43" s="102">
        <f>'Ведомость контроля'!H42</f>
        <v>0.01</v>
      </c>
      <c r="R43" s="169">
        <v>2</v>
      </c>
      <c r="S43" s="101">
        <f t="shared" si="33"/>
        <v>-1.99</v>
      </c>
      <c r="T43" s="100">
        <f>Q43*100/R43</f>
        <v>0.5</v>
      </c>
      <c r="V43" s="99" t="s">
        <v>307</v>
      </c>
      <c r="W43" s="100"/>
      <c r="X43" s="102">
        <v>0</v>
      </c>
      <c r="Y43" s="102">
        <f t="shared" si="35"/>
        <v>2</v>
      </c>
      <c r="Z43" s="101">
        <f t="shared" si="36"/>
        <v>-2</v>
      </c>
      <c r="AA43" s="100">
        <f>X43*100/Y43</f>
        <v>0</v>
      </c>
    </row>
    <row r="44" spans="1:27" s="109" customFormat="1" x14ac:dyDescent="0.3">
      <c r="A44" s="95" t="s">
        <v>133</v>
      </c>
      <c r="B44" s="105"/>
      <c r="C44" s="106">
        <f>C38+C39+C40+C41+C43+C36+C35+C33+C31+C29+C28+C27+C26+C25+C22+C21+C20+C18+C17+C15+C14+C13+C12+C11+C10+C9+C8+C7+C6+C42+C32</f>
        <v>1645.2740000000001</v>
      </c>
      <c r="D44" s="170">
        <v>2348.5</v>
      </c>
      <c r="E44" s="105"/>
      <c r="F44" s="108"/>
      <c r="H44" s="110" t="s">
        <v>133</v>
      </c>
      <c r="I44" s="105"/>
      <c r="J44" s="106">
        <f>J38+J39+J40+J41+J43+J36+J35+J33+J31+J29+J28+J27+J26+J25+J22+J21+J20+J18+J17+J15+J14+J13+J12+J11+J10+J9+J8+J7+J6+J42+J32</f>
        <v>535.25</v>
      </c>
      <c r="K44" s="170">
        <v>2348.5</v>
      </c>
      <c r="L44" s="105"/>
      <c r="M44" s="108"/>
      <c r="O44" s="110" t="s">
        <v>133</v>
      </c>
      <c r="P44" s="105"/>
      <c r="Q44" s="107">
        <f>Q38+Q39+Q40+Q41+Q43+Q36+Q35+Q33+Q31+Q29+Q28+Q27+Q26+Q25+Q22+Q21+Q20+Q18+Q17+Q15+Q14+Q13+Q12+Q11+Q10+Q9+Q8+Q7+Q6+Q42</f>
        <v>722.74199999999985</v>
      </c>
      <c r="R44" s="170">
        <v>2348.5</v>
      </c>
      <c r="S44" s="105"/>
      <c r="T44" s="108"/>
      <c r="V44" s="110" t="s">
        <v>133</v>
      </c>
      <c r="W44" s="105"/>
      <c r="X44" s="106">
        <f>X38+X39+X40+X41+X43+X36+X35+X33+X31+X29+X28+X27+X26+X25+X22+X21+X20+X18+X17+X15+X14+X13+X12+X11+X10+X9+X8+X7+X6+X42+X32</f>
        <v>387.28199999999993</v>
      </c>
      <c r="Y44" s="107">
        <f>Y38+Y39+Y40+Y41+Y43+Y36+Y35+Y33+Y31+Y29+Y28+Y27+Y26+Y25+Y22+Y21+Y20+Y18+Y17+Y15+Y14+Y13+Y12+Y11+Y10+Y9+Y8+Y7+Y6+Y42</f>
        <v>2348.5</v>
      </c>
      <c r="Z44" s="105"/>
      <c r="AA44" s="108"/>
    </row>
    <row r="45" spans="1:27" x14ac:dyDescent="0.3">
      <c r="C45" s="111">
        <f>C44-'Ведомость контроля'!D44</f>
        <v>0</v>
      </c>
      <c r="J45" s="111">
        <f>'Ведомость контроля'!F44-J44</f>
        <v>0</v>
      </c>
      <c r="Q45" s="111">
        <f>'Ведомость контроля'!H44-Q44</f>
        <v>0</v>
      </c>
      <c r="X45" s="111">
        <f>X44-'Ведомость контроля'!J44</f>
        <v>0</v>
      </c>
    </row>
    <row r="50" spans="9:9" x14ac:dyDescent="0.3">
      <c r="I50" s="111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3" firstPageNumber="0" orientation="portrait" horizontalDpi="300" verticalDpi="300" r:id="rId1"/>
  <colBreaks count="1" manualBreakCount="1">
    <brk id="13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H14"/>
  <sheetViews>
    <sheetView view="pageBreakPreview" topLeftCell="AN1" zoomScale="60" zoomScaleNormal="72" workbookViewId="0">
      <selection activeCell="BZ30" sqref="BZ30"/>
    </sheetView>
  </sheetViews>
  <sheetFormatPr defaultRowHeight="16.5" x14ac:dyDescent="0.3"/>
  <cols>
    <col min="1" max="1" width="29.28515625" style="2" customWidth="1"/>
    <col min="2" max="11" width="8.42578125" style="2" customWidth="1"/>
    <col min="12" max="12" width="11.42578125" style="2" bestFit="1" customWidth="1"/>
    <col min="13" max="19" width="8.42578125" style="2" customWidth="1"/>
    <col min="20" max="20" width="10.28515625" style="2" customWidth="1"/>
    <col min="21" max="44" width="8.42578125" style="2" customWidth="1"/>
    <col min="45" max="45" width="9.28515625" style="2" customWidth="1"/>
    <col min="46" max="62" width="8.42578125" style="2" customWidth="1"/>
    <col min="63" max="63" width="11.42578125" style="2" bestFit="1" customWidth="1"/>
    <col min="64" max="66" width="8.42578125" style="2" customWidth="1"/>
    <col min="67" max="67" width="11.42578125" style="4" bestFit="1" customWidth="1"/>
    <col min="68" max="77" width="9" style="4" customWidth="1"/>
    <col min="78" max="78" width="7.5703125" style="4" customWidth="1"/>
    <col min="79" max="83" width="9" style="4" customWidth="1"/>
    <col min="84" max="84" width="8.140625" style="4" customWidth="1"/>
    <col min="85" max="85" width="10.28515625" style="4" customWidth="1"/>
    <col min="86" max="1021" width="9" style="4" customWidth="1"/>
    <col min="1022" max="1023" width="12.42578125" style="3" customWidth="1"/>
    <col min="1024" max="16384" width="9.140625" style="3"/>
  </cols>
  <sheetData>
    <row r="1" spans="1:1022" s="2" customFormat="1" ht="21.75" customHeight="1" x14ac:dyDescent="0.3">
      <c r="A1" s="1" t="s">
        <v>563</v>
      </c>
      <c r="AB1" s="259" t="s">
        <v>557</v>
      </c>
      <c r="BF1" s="1" t="s">
        <v>563</v>
      </c>
      <c r="AMH1" s="3"/>
    </row>
    <row r="3" spans="1:1022" ht="132" x14ac:dyDescent="0.3">
      <c r="A3" s="321" t="s">
        <v>78</v>
      </c>
      <c r="B3" s="130" t="s">
        <v>321</v>
      </c>
      <c r="C3" s="130" t="s">
        <v>236</v>
      </c>
      <c r="D3" s="130" t="s">
        <v>203</v>
      </c>
      <c r="E3" s="130" t="s">
        <v>79</v>
      </c>
      <c r="F3" s="130" t="s">
        <v>80</v>
      </c>
      <c r="G3" s="130" t="s">
        <v>81</v>
      </c>
      <c r="H3" s="130" t="s">
        <v>47</v>
      </c>
      <c r="I3" s="130" t="s">
        <v>83</v>
      </c>
      <c r="J3" s="130" t="s">
        <v>84</v>
      </c>
      <c r="K3" s="130" t="s">
        <v>436</v>
      </c>
      <c r="L3" s="130" t="s">
        <v>85</v>
      </c>
      <c r="M3" s="130" t="s">
        <v>437</v>
      </c>
      <c r="N3" s="130" t="s">
        <v>438</v>
      </c>
      <c r="O3" s="130" t="s">
        <v>86</v>
      </c>
      <c r="P3" s="130" t="s">
        <v>439</v>
      </c>
      <c r="Q3" s="130" t="s">
        <v>87</v>
      </c>
      <c r="R3" s="130" t="s">
        <v>322</v>
      </c>
      <c r="S3" s="130" t="s">
        <v>88</v>
      </c>
      <c r="T3" s="130" t="s">
        <v>440</v>
      </c>
      <c r="U3" s="130" t="s">
        <v>89</v>
      </c>
      <c r="V3" s="130" t="s">
        <v>441</v>
      </c>
      <c r="W3" s="130" t="s">
        <v>90</v>
      </c>
      <c r="X3" s="130" t="s">
        <v>91</v>
      </c>
      <c r="Y3" s="130" t="s">
        <v>442</v>
      </c>
      <c r="Z3" s="130" t="s">
        <v>443</v>
      </c>
      <c r="AA3" s="130" t="s">
        <v>323</v>
      </c>
      <c r="AB3" s="130" t="s">
        <v>92</v>
      </c>
      <c r="AC3" s="130" t="s">
        <v>444</v>
      </c>
      <c r="AD3" s="130" t="s">
        <v>93</v>
      </c>
      <c r="AE3" s="130" t="s">
        <v>94</v>
      </c>
      <c r="AF3" s="130" t="s">
        <v>95</v>
      </c>
      <c r="AG3" s="130" t="s">
        <v>96</v>
      </c>
      <c r="AH3" s="130" t="s">
        <v>97</v>
      </c>
      <c r="AI3" s="130" t="s">
        <v>98</v>
      </c>
      <c r="AJ3" s="130" t="s">
        <v>324</v>
      </c>
      <c r="AK3" s="130" t="s">
        <v>100</v>
      </c>
      <c r="AL3" s="130" t="s">
        <v>101</v>
      </c>
      <c r="AM3" s="130" t="s">
        <v>445</v>
      </c>
      <c r="AN3" s="130" t="s">
        <v>325</v>
      </c>
      <c r="AO3" s="130" t="s">
        <v>102</v>
      </c>
      <c r="AP3" s="130" t="s">
        <v>103</v>
      </c>
      <c r="AQ3" s="130" t="s">
        <v>104</v>
      </c>
      <c r="AR3" s="130" t="s">
        <v>105</v>
      </c>
      <c r="AS3" s="130" t="s">
        <v>106</v>
      </c>
      <c r="AT3" s="130" t="s">
        <v>326</v>
      </c>
      <c r="AU3" s="130" t="s">
        <v>107</v>
      </c>
      <c r="AV3" s="130" t="s">
        <v>351</v>
      </c>
      <c r="AW3" s="130" t="s">
        <v>108</v>
      </c>
      <c r="AX3" s="130" t="s">
        <v>327</v>
      </c>
      <c r="AY3" s="130" t="s">
        <v>109</v>
      </c>
      <c r="AZ3" s="130" t="s">
        <v>110</v>
      </c>
      <c r="BA3" s="130" t="s">
        <v>111</v>
      </c>
      <c r="BB3" s="130" t="s">
        <v>328</v>
      </c>
      <c r="BC3" s="130" t="s">
        <v>329</v>
      </c>
      <c r="BD3" s="130" t="s">
        <v>112</v>
      </c>
      <c r="BE3" s="130" t="s">
        <v>446</v>
      </c>
      <c r="BF3" s="130" t="s">
        <v>113</v>
      </c>
      <c r="BG3" s="130" t="s">
        <v>114</v>
      </c>
      <c r="BH3" s="130" t="s">
        <v>447</v>
      </c>
      <c r="BI3" s="130" t="s">
        <v>115</v>
      </c>
      <c r="BJ3" s="130" t="s">
        <v>116</v>
      </c>
      <c r="BK3" s="130" t="s">
        <v>209</v>
      </c>
      <c r="BL3" s="130" t="s">
        <v>117</v>
      </c>
      <c r="BM3" s="130" t="s">
        <v>330</v>
      </c>
      <c r="BN3" s="130" t="s">
        <v>118</v>
      </c>
      <c r="BO3" s="130" t="s">
        <v>119</v>
      </c>
      <c r="BP3" s="130" t="s">
        <v>120</v>
      </c>
      <c r="BQ3" s="130" t="s">
        <v>121</v>
      </c>
      <c r="BR3" s="130" t="s">
        <v>122</v>
      </c>
      <c r="BS3" s="130" t="s">
        <v>123</v>
      </c>
      <c r="BT3" s="130" t="s">
        <v>124</v>
      </c>
      <c r="BU3" s="130" t="s">
        <v>448</v>
      </c>
      <c r="BV3" s="130" t="s">
        <v>449</v>
      </c>
      <c r="BW3" s="130" t="s">
        <v>125</v>
      </c>
      <c r="BX3" s="130" t="s">
        <v>309</v>
      </c>
      <c r="BY3" s="130" t="s">
        <v>331</v>
      </c>
      <c r="BZ3" s="130" t="s">
        <v>127</v>
      </c>
      <c r="CA3" s="130" t="s">
        <v>359</v>
      </c>
      <c r="CB3" s="130" t="s">
        <v>332</v>
      </c>
      <c r="CC3" s="130" t="s">
        <v>128</v>
      </c>
      <c r="CD3" s="130" t="s">
        <v>333</v>
      </c>
      <c r="CE3" s="130" t="s">
        <v>130</v>
      </c>
      <c r="CF3" s="130" t="s">
        <v>132</v>
      </c>
      <c r="CG3" s="131" t="s">
        <v>133</v>
      </c>
    </row>
    <row r="4" spans="1:1022" ht="33" x14ac:dyDescent="0.3">
      <c r="A4" s="321"/>
      <c r="B4" s="130" t="s">
        <v>134</v>
      </c>
      <c r="C4" s="130" t="s">
        <v>134</v>
      </c>
      <c r="D4" s="130" t="s">
        <v>134</v>
      </c>
      <c r="E4" s="130" t="s">
        <v>134</v>
      </c>
      <c r="F4" s="130" t="s">
        <v>134</v>
      </c>
      <c r="G4" s="130" t="s">
        <v>134</v>
      </c>
      <c r="H4" s="130" t="s">
        <v>134</v>
      </c>
      <c r="I4" s="130" t="s">
        <v>134</v>
      </c>
      <c r="J4" s="130" t="s">
        <v>134</v>
      </c>
      <c r="K4" s="130" t="s">
        <v>134</v>
      </c>
      <c r="L4" s="130" t="s">
        <v>134</v>
      </c>
      <c r="M4" s="130" t="s">
        <v>134</v>
      </c>
      <c r="N4" s="130" t="s">
        <v>134</v>
      </c>
      <c r="O4" s="130" t="s">
        <v>134</v>
      </c>
      <c r="P4" s="130" t="s">
        <v>134</v>
      </c>
      <c r="Q4" s="130" t="s">
        <v>134</v>
      </c>
      <c r="R4" s="130" t="s">
        <v>134</v>
      </c>
      <c r="S4" s="130" t="s">
        <v>134</v>
      </c>
      <c r="T4" s="130" t="s">
        <v>134</v>
      </c>
      <c r="U4" s="130" t="s">
        <v>134</v>
      </c>
      <c r="V4" s="130" t="s">
        <v>134</v>
      </c>
      <c r="W4" s="130" t="s">
        <v>134</v>
      </c>
      <c r="X4" s="130" t="s">
        <v>134</v>
      </c>
      <c r="Y4" s="130" t="s">
        <v>134</v>
      </c>
      <c r="Z4" s="130" t="s">
        <v>134</v>
      </c>
      <c r="AA4" s="130" t="s">
        <v>134</v>
      </c>
      <c r="AB4" s="130" t="s">
        <v>134</v>
      </c>
      <c r="AC4" s="130" t="s">
        <v>134</v>
      </c>
      <c r="AD4" s="130" t="s">
        <v>134</v>
      </c>
      <c r="AE4" s="130" t="s">
        <v>134</v>
      </c>
      <c r="AF4" s="130" t="s">
        <v>134</v>
      </c>
      <c r="AG4" s="130" t="s">
        <v>134</v>
      </c>
      <c r="AH4" s="130" t="s">
        <v>134</v>
      </c>
      <c r="AI4" s="130" t="s">
        <v>134</v>
      </c>
      <c r="AJ4" s="130" t="s">
        <v>134</v>
      </c>
      <c r="AK4" s="130" t="s">
        <v>134</v>
      </c>
      <c r="AL4" s="130" t="s">
        <v>134</v>
      </c>
      <c r="AM4" s="130" t="s">
        <v>134</v>
      </c>
      <c r="AN4" s="130" t="s">
        <v>134</v>
      </c>
      <c r="AO4" s="130" t="s">
        <v>134</v>
      </c>
      <c r="AP4" s="130" t="s">
        <v>134</v>
      </c>
      <c r="AQ4" s="130" t="s">
        <v>134</v>
      </c>
      <c r="AR4" s="130" t="s">
        <v>134</v>
      </c>
      <c r="AS4" s="130" t="s">
        <v>134</v>
      </c>
      <c r="AT4" s="130" t="s">
        <v>134</v>
      </c>
      <c r="AU4" s="130" t="s">
        <v>134</v>
      </c>
      <c r="AV4" s="130" t="s">
        <v>134</v>
      </c>
      <c r="AW4" s="130" t="s">
        <v>134</v>
      </c>
      <c r="AX4" s="130" t="s">
        <v>134</v>
      </c>
      <c r="AY4" s="130" t="s">
        <v>134</v>
      </c>
      <c r="AZ4" s="130" t="s">
        <v>134</v>
      </c>
      <c r="BA4" s="130" t="s">
        <v>134</v>
      </c>
      <c r="BB4" s="130" t="s">
        <v>134</v>
      </c>
      <c r="BC4" s="130" t="s">
        <v>134</v>
      </c>
      <c r="BD4" s="130" t="s">
        <v>134</v>
      </c>
      <c r="BE4" s="130" t="s">
        <v>134</v>
      </c>
      <c r="BF4" s="130" t="s">
        <v>134</v>
      </c>
      <c r="BG4" s="130" t="s">
        <v>134</v>
      </c>
      <c r="BH4" s="130" t="s">
        <v>134</v>
      </c>
      <c r="BI4" s="130" t="s">
        <v>134</v>
      </c>
      <c r="BJ4" s="130" t="s">
        <v>134</v>
      </c>
      <c r="BK4" s="130" t="s">
        <v>134</v>
      </c>
      <c r="BL4" s="130" t="s">
        <v>134</v>
      </c>
      <c r="BM4" s="130" t="s">
        <v>134</v>
      </c>
      <c r="BN4" s="130" t="s">
        <v>134</v>
      </c>
      <c r="BO4" s="130" t="s">
        <v>134</v>
      </c>
      <c r="BP4" s="130" t="s">
        <v>134</v>
      </c>
      <c r="BQ4" s="130" t="s">
        <v>134</v>
      </c>
      <c r="BR4" s="130" t="s">
        <v>134</v>
      </c>
      <c r="BS4" s="130" t="s">
        <v>134</v>
      </c>
      <c r="BT4" s="130" t="s">
        <v>134</v>
      </c>
      <c r="BU4" s="130" t="s">
        <v>134</v>
      </c>
      <c r="BV4" s="130" t="s">
        <v>134</v>
      </c>
      <c r="BW4" s="130" t="s">
        <v>134</v>
      </c>
      <c r="BX4" s="130" t="s">
        <v>134</v>
      </c>
      <c r="BY4" s="130" t="s">
        <v>134</v>
      </c>
      <c r="BZ4" s="130" t="s">
        <v>134</v>
      </c>
      <c r="CA4" s="130" t="s">
        <v>134</v>
      </c>
      <c r="CB4" s="130" t="s">
        <v>134</v>
      </c>
      <c r="CC4" s="130" t="s">
        <v>134</v>
      </c>
      <c r="CD4" s="130" t="s">
        <v>134</v>
      </c>
      <c r="CE4" s="130" t="s">
        <v>134</v>
      </c>
      <c r="CF4" s="130" t="s">
        <v>134</v>
      </c>
      <c r="CG4" s="130" t="s">
        <v>134</v>
      </c>
    </row>
    <row r="5" spans="1:1022" ht="14.25" hidden="1" customHeight="1" x14ac:dyDescent="0.3">
      <c r="A5" s="132" t="s">
        <v>34</v>
      </c>
      <c r="B5" s="147"/>
      <c r="C5" s="147"/>
      <c r="D5" s="148">
        <v>0.15</v>
      </c>
      <c r="E5" s="147"/>
      <c r="F5" s="149">
        <v>2.1000000000000001E-2</v>
      </c>
      <c r="G5" s="150"/>
      <c r="H5" s="151">
        <v>0.3</v>
      </c>
      <c r="I5" s="149">
        <v>8.3000000000000004E-2</v>
      </c>
      <c r="J5" s="147"/>
      <c r="K5" s="147"/>
      <c r="L5" s="147"/>
      <c r="M5" s="147"/>
      <c r="N5" s="147"/>
      <c r="O5" s="147"/>
      <c r="P5" s="147"/>
      <c r="Q5" s="151">
        <v>0.35</v>
      </c>
      <c r="R5" s="147"/>
      <c r="S5" s="147"/>
      <c r="T5" s="149">
        <v>2E-3</v>
      </c>
      <c r="U5" s="147"/>
      <c r="V5" s="147"/>
      <c r="W5" s="149">
        <v>4.1000000000000002E-2</v>
      </c>
      <c r="X5" s="147"/>
      <c r="Y5" s="147"/>
      <c r="Z5" s="147"/>
      <c r="AA5" s="147"/>
      <c r="AB5" s="149">
        <v>6.4000000000000001E-2</v>
      </c>
      <c r="AC5" s="147"/>
      <c r="AD5" s="147"/>
      <c r="AE5" s="147"/>
      <c r="AF5" s="149">
        <v>1.4999999999999999E-2</v>
      </c>
      <c r="AG5" s="149">
        <v>4.9000000000000002E-2</v>
      </c>
      <c r="AH5" s="149">
        <v>3.5999999999999997E-2</v>
      </c>
      <c r="AI5" s="147"/>
      <c r="AJ5" s="147"/>
      <c r="AK5" s="147"/>
      <c r="AL5" s="149">
        <v>2.1000000000000001E-2</v>
      </c>
      <c r="AM5" s="147"/>
      <c r="AN5" s="147"/>
      <c r="AO5" s="147"/>
      <c r="AP5" s="147"/>
      <c r="AQ5" s="149">
        <v>5.0000000000000001E-3</v>
      </c>
      <c r="AR5" s="149">
        <v>0.122</v>
      </c>
      <c r="AS5" s="149">
        <v>0.753</v>
      </c>
      <c r="AT5" s="149">
        <v>6.4000000000000001E-2</v>
      </c>
      <c r="AU5" s="147"/>
      <c r="AV5" s="148">
        <v>0.03</v>
      </c>
      <c r="AW5" s="149">
        <v>0.10100000000000001</v>
      </c>
      <c r="AX5" s="147"/>
      <c r="AY5" s="149">
        <v>4.2999999999999997E-2</v>
      </c>
      <c r="AZ5" s="147"/>
      <c r="BA5" s="148">
        <v>0.06</v>
      </c>
      <c r="BB5" s="147"/>
      <c r="BC5" s="147"/>
      <c r="BD5" s="147"/>
      <c r="BE5" s="152"/>
      <c r="BF5" s="147"/>
      <c r="BG5" s="147"/>
      <c r="BH5" s="147"/>
      <c r="BI5" s="149">
        <v>0.156</v>
      </c>
      <c r="BJ5" s="147"/>
      <c r="BK5" s="147"/>
      <c r="BL5" s="149">
        <v>5.0000000000000001E-3</v>
      </c>
      <c r="BM5" s="147"/>
      <c r="BN5" s="147"/>
      <c r="BO5" s="153">
        <v>3.5000000000000001E-3</v>
      </c>
      <c r="BP5" s="149">
        <v>3.0000000000000001E-3</v>
      </c>
      <c r="BQ5" s="149">
        <v>7.0000000000000007E-2</v>
      </c>
      <c r="BR5" s="149">
        <v>0.48799999999999999</v>
      </c>
      <c r="BS5" s="147"/>
      <c r="BT5" s="149">
        <v>0.14799999999999999</v>
      </c>
      <c r="BU5" s="147"/>
      <c r="BV5" s="147"/>
      <c r="BW5" s="148">
        <v>0.56000000000000005</v>
      </c>
      <c r="BX5" s="147"/>
      <c r="BY5" s="149">
        <v>2.5000000000000001E-2</v>
      </c>
      <c r="BZ5" s="149">
        <v>6.0000000000000001E-3</v>
      </c>
      <c r="CA5" s="148">
        <v>0.13</v>
      </c>
      <c r="CB5" s="147"/>
      <c r="CC5" s="147"/>
      <c r="CD5" s="147"/>
      <c r="CE5" s="151">
        <v>0.65</v>
      </c>
      <c r="CF5" s="149">
        <v>0.42</v>
      </c>
      <c r="CG5" s="133">
        <f>SUM(B5:CF5)</f>
        <v>4.974499999999999</v>
      </c>
    </row>
    <row r="6" spans="1:1022" x14ac:dyDescent="0.3">
      <c r="A6" s="132" t="s">
        <v>135</v>
      </c>
      <c r="B6" s="134">
        <f>B5*1000/10</f>
        <v>0</v>
      </c>
      <c r="C6" s="134">
        <f t="shared" ref="C6:BD6" si="0">C5*1000/10</f>
        <v>0</v>
      </c>
      <c r="D6" s="134">
        <f t="shared" si="0"/>
        <v>15</v>
      </c>
      <c r="E6" s="134">
        <f t="shared" si="0"/>
        <v>0</v>
      </c>
      <c r="F6" s="134">
        <f t="shared" si="0"/>
        <v>2.1</v>
      </c>
      <c r="G6" s="134">
        <f t="shared" si="0"/>
        <v>0</v>
      </c>
      <c r="H6" s="134">
        <f t="shared" si="0"/>
        <v>30</v>
      </c>
      <c r="I6" s="134">
        <f t="shared" si="0"/>
        <v>8.3000000000000007</v>
      </c>
      <c r="J6" s="134">
        <f t="shared" si="0"/>
        <v>0</v>
      </c>
      <c r="K6" s="134">
        <f t="shared" si="0"/>
        <v>0</v>
      </c>
      <c r="L6" s="134">
        <f t="shared" si="0"/>
        <v>0</v>
      </c>
      <c r="M6" s="134">
        <f t="shared" si="0"/>
        <v>0</v>
      </c>
      <c r="N6" s="134">
        <f t="shared" si="0"/>
        <v>0</v>
      </c>
      <c r="O6" s="134">
        <f t="shared" si="0"/>
        <v>0</v>
      </c>
      <c r="P6" s="134">
        <f t="shared" si="0"/>
        <v>0</v>
      </c>
      <c r="Q6" s="134">
        <f t="shared" si="0"/>
        <v>35</v>
      </c>
      <c r="R6" s="134">
        <f t="shared" si="0"/>
        <v>0</v>
      </c>
      <c r="S6" s="134">
        <f t="shared" si="0"/>
        <v>0</v>
      </c>
      <c r="T6" s="134">
        <f t="shared" si="0"/>
        <v>0.2</v>
      </c>
      <c r="U6" s="134">
        <f t="shared" si="0"/>
        <v>0</v>
      </c>
      <c r="V6" s="134">
        <f t="shared" si="0"/>
        <v>0</v>
      </c>
      <c r="W6" s="134">
        <f t="shared" si="0"/>
        <v>4.0999999999999996</v>
      </c>
      <c r="X6" s="134">
        <f t="shared" si="0"/>
        <v>0</v>
      </c>
      <c r="Y6" s="134">
        <f t="shared" si="0"/>
        <v>0</v>
      </c>
      <c r="Z6" s="134">
        <f t="shared" si="0"/>
        <v>0</v>
      </c>
      <c r="AA6" s="134">
        <f t="shared" si="0"/>
        <v>0</v>
      </c>
      <c r="AB6" s="134">
        <f t="shared" si="0"/>
        <v>6.4</v>
      </c>
      <c r="AC6" s="134">
        <f t="shared" si="0"/>
        <v>0</v>
      </c>
      <c r="AD6" s="134">
        <f t="shared" si="0"/>
        <v>0</v>
      </c>
      <c r="AE6" s="134">
        <f t="shared" si="0"/>
        <v>0</v>
      </c>
      <c r="AF6" s="134">
        <f t="shared" si="0"/>
        <v>1.5</v>
      </c>
      <c r="AG6" s="134">
        <f t="shared" si="0"/>
        <v>4.9000000000000004</v>
      </c>
      <c r="AH6" s="134">
        <f t="shared" si="0"/>
        <v>3.6</v>
      </c>
      <c r="AI6" s="134">
        <f t="shared" si="0"/>
        <v>0</v>
      </c>
      <c r="AJ6" s="134">
        <f t="shared" si="0"/>
        <v>0</v>
      </c>
      <c r="AK6" s="134">
        <f t="shared" si="0"/>
        <v>0</v>
      </c>
      <c r="AL6" s="134">
        <f t="shared" si="0"/>
        <v>2.1</v>
      </c>
      <c r="AM6" s="134">
        <f t="shared" si="0"/>
        <v>0</v>
      </c>
      <c r="AN6" s="134">
        <f t="shared" si="0"/>
        <v>0</v>
      </c>
      <c r="AO6" s="134">
        <f t="shared" si="0"/>
        <v>0</v>
      </c>
      <c r="AP6" s="134">
        <f t="shared" si="0"/>
        <v>0</v>
      </c>
      <c r="AQ6" s="134">
        <f t="shared" si="0"/>
        <v>0.5</v>
      </c>
      <c r="AR6" s="134">
        <f t="shared" si="0"/>
        <v>12.2</v>
      </c>
      <c r="AS6" s="134">
        <f t="shared" si="0"/>
        <v>75.3</v>
      </c>
      <c r="AT6" s="134">
        <f t="shared" si="0"/>
        <v>6.4</v>
      </c>
      <c r="AU6" s="134">
        <f t="shared" si="0"/>
        <v>0</v>
      </c>
      <c r="AV6" s="134">
        <f t="shared" si="0"/>
        <v>3</v>
      </c>
      <c r="AW6" s="134">
        <f t="shared" si="0"/>
        <v>10.1</v>
      </c>
      <c r="AX6" s="134">
        <f t="shared" si="0"/>
        <v>0</v>
      </c>
      <c r="AY6" s="134">
        <f t="shared" si="0"/>
        <v>4.3</v>
      </c>
      <c r="AZ6" s="134">
        <f t="shared" si="0"/>
        <v>0</v>
      </c>
      <c r="BA6" s="134">
        <f t="shared" si="0"/>
        <v>6</v>
      </c>
      <c r="BB6" s="134">
        <f t="shared" si="0"/>
        <v>0</v>
      </c>
      <c r="BC6" s="134">
        <f t="shared" si="0"/>
        <v>0</v>
      </c>
      <c r="BD6" s="134">
        <f t="shared" si="0"/>
        <v>0</v>
      </c>
      <c r="BE6" s="134">
        <f>BF5*1000/10</f>
        <v>0</v>
      </c>
      <c r="BF6" s="134">
        <f>BF5*1000/10</f>
        <v>0</v>
      </c>
      <c r="BG6" s="134">
        <f t="shared" ref="BG6:BL6" si="1">BG5*1000/10</f>
        <v>0</v>
      </c>
      <c r="BH6" s="134">
        <f t="shared" si="1"/>
        <v>0</v>
      </c>
      <c r="BI6" s="134">
        <f t="shared" si="1"/>
        <v>15.6</v>
      </c>
      <c r="BJ6" s="134">
        <f t="shared" si="1"/>
        <v>0</v>
      </c>
      <c r="BK6" s="134">
        <f t="shared" si="1"/>
        <v>0</v>
      </c>
      <c r="BL6" s="134">
        <f t="shared" si="1"/>
        <v>0.5</v>
      </c>
      <c r="BM6" s="134">
        <f t="shared" ref="BM6" si="2">BM5*1000/10</f>
        <v>0</v>
      </c>
      <c r="BN6" s="134">
        <f t="shared" ref="BN6" si="3">BN5*1000/10</f>
        <v>0</v>
      </c>
      <c r="BO6" s="134">
        <f t="shared" ref="BO6" si="4">BO5*1000/10</f>
        <v>0.35</v>
      </c>
      <c r="BP6" s="134">
        <f t="shared" ref="BP6" si="5">BP5*1000/10</f>
        <v>0.3</v>
      </c>
      <c r="BQ6" s="134">
        <f t="shared" ref="BQ6" si="6">BQ5*1000/10</f>
        <v>7</v>
      </c>
      <c r="BR6" s="134">
        <f t="shared" ref="BR6" si="7">BR5*1000/10</f>
        <v>48.8</v>
      </c>
      <c r="BS6" s="134">
        <f t="shared" ref="BS6" si="8">BS5*1000/10</f>
        <v>0</v>
      </c>
      <c r="BT6" s="134">
        <f t="shared" ref="BT6" si="9">BT5*1000/10</f>
        <v>14.8</v>
      </c>
      <c r="BU6" s="134">
        <f t="shared" ref="BU6" si="10">BU5*1000/10</f>
        <v>0</v>
      </c>
      <c r="BV6" s="134">
        <f t="shared" ref="BV6" si="11">BV5*1000/10</f>
        <v>0</v>
      </c>
      <c r="BW6" s="134">
        <f t="shared" ref="BW6" si="12">BW5*1000/10</f>
        <v>56</v>
      </c>
      <c r="BX6" s="134">
        <f t="shared" ref="BX6" si="13">BX5*1000/10</f>
        <v>0</v>
      </c>
      <c r="BY6" s="134">
        <f t="shared" ref="BY6" si="14">BY5*1000/10</f>
        <v>2.5</v>
      </c>
      <c r="BZ6" s="134">
        <f t="shared" ref="BZ6" si="15">BZ5*1000/10</f>
        <v>0.6</v>
      </c>
      <c r="CA6" s="134">
        <f t="shared" ref="CA6" si="16">CA5*1000/10</f>
        <v>13</v>
      </c>
      <c r="CB6" s="134">
        <f t="shared" ref="CB6" si="17">CB5*1000/10</f>
        <v>0</v>
      </c>
      <c r="CC6" s="134">
        <f t="shared" ref="CC6" si="18">CC5*1000/10</f>
        <v>0</v>
      </c>
      <c r="CD6" s="134">
        <f t="shared" ref="CD6" si="19">CD5*1000/10</f>
        <v>0</v>
      </c>
      <c r="CE6" s="134">
        <f t="shared" ref="CE6" si="20">CE5*1000/10</f>
        <v>65</v>
      </c>
      <c r="CF6" s="134">
        <f>CF5*1000/10</f>
        <v>42</v>
      </c>
      <c r="CG6" s="133">
        <f t="shared" ref="CG6:CG12" si="21">SUM(B6:CF6)</f>
        <v>497.45000000000005</v>
      </c>
    </row>
    <row r="7" spans="1:1022" ht="14.25" hidden="1" customHeight="1" x14ac:dyDescent="0.3">
      <c r="A7" s="132" t="s">
        <v>11</v>
      </c>
      <c r="B7" s="148">
        <v>0.06</v>
      </c>
      <c r="C7" s="148">
        <v>0.06</v>
      </c>
      <c r="D7" s="147"/>
      <c r="E7" s="149">
        <v>0.21199999999999999</v>
      </c>
      <c r="F7" s="149">
        <v>4.4999999999999998E-2</v>
      </c>
      <c r="G7" s="147"/>
      <c r="H7" s="147"/>
      <c r="I7" s="148">
        <v>0.04</v>
      </c>
      <c r="J7" s="149">
        <v>2.5000000000000001E-2</v>
      </c>
      <c r="K7" s="149">
        <v>0.26500000000000001</v>
      </c>
      <c r="L7" s="151">
        <v>0.22800000000000001</v>
      </c>
      <c r="M7" s="149">
        <v>0.11</v>
      </c>
      <c r="N7" s="148">
        <v>2.4E-2</v>
      </c>
      <c r="O7" s="149">
        <v>0.02</v>
      </c>
      <c r="P7" s="147"/>
      <c r="Q7" s="147"/>
      <c r="R7" s="147"/>
      <c r="S7" s="147"/>
      <c r="T7" s="147"/>
      <c r="U7" s="149">
        <v>3.4000000000000002E-2</v>
      </c>
      <c r="V7" s="149">
        <v>6.6000000000000003E-2</v>
      </c>
      <c r="W7" s="147"/>
      <c r="X7" s="149">
        <v>5.8999999999999997E-2</v>
      </c>
      <c r="Y7" s="149">
        <v>0.06</v>
      </c>
      <c r="Z7" s="149">
        <v>0.04</v>
      </c>
      <c r="AA7" s="149">
        <v>0.03</v>
      </c>
      <c r="AB7" s="149">
        <v>1.2</v>
      </c>
      <c r="AC7" s="147"/>
      <c r="AD7" s="147"/>
      <c r="AE7" s="149">
        <v>6.6000000000000003E-2</v>
      </c>
      <c r="AF7" s="147"/>
      <c r="AG7" s="147"/>
      <c r="AH7" s="149">
        <v>7.8E-2</v>
      </c>
      <c r="AI7" s="149">
        <v>5.3999999999999999E-2</v>
      </c>
      <c r="AJ7" s="149">
        <v>0.04</v>
      </c>
      <c r="AK7" s="153">
        <v>1E-4</v>
      </c>
      <c r="AL7" s="149">
        <v>2E-3</v>
      </c>
      <c r="AM7" s="149">
        <v>6.9000000000000006E-2</v>
      </c>
      <c r="AN7" s="149">
        <v>4.9000000000000002E-2</v>
      </c>
      <c r="AO7" s="149">
        <v>0.30499999999999999</v>
      </c>
      <c r="AP7" s="147"/>
      <c r="AQ7" s="149">
        <v>0.13500000000000001</v>
      </c>
      <c r="AR7" s="148">
        <v>5.3999999999999999E-2</v>
      </c>
      <c r="AS7" s="149">
        <v>0.03</v>
      </c>
      <c r="AT7" s="147"/>
      <c r="AU7" s="149">
        <v>0.251</v>
      </c>
      <c r="AV7" s="147"/>
      <c r="AW7" s="149">
        <v>0.23499999999999999</v>
      </c>
      <c r="AX7" s="149">
        <v>0.122</v>
      </c>
      <c r="AY7" s="147"/>
      <c r="AZ7" s="149">
        <v>1.7999999999999999E-2</v>
      </c>
      <c r="BA7" s="149">
        <v>0.182</v>
      </c>
      <c r="BB7" s="149">
        <v>8.3000000000000004E-2</v>
      </c>
      <c r="BC7" s="149">
        <v>4.3999999999999997E-2</v>
      </c>
      <c r="BD7" s="148">
        <v>4.3999999999999997E-2</v>
      </c>
      <c r="BE7" s="152"/>
      <c r="BF7" s="148">
        <v>4.8000000000000001E-2</v>
      </c>
      <c r="BG7" s="147"/>
      <c r="BH7" s="149">
        <v>2.9000000000000001E-2</v>
      </c>
      <c r="BI7" s="149">
        <v>0.1</v>
      </c>
      <c r="BJ7" s="149">
        <v>0.10100000000000001</v>
      </c>
      <c r="BK7" s="147"/>
      <c r="BL7" s="149">
        <v>9.9000000000000005E-2</v>
      </c>
      <c r="BM7" s="147"/>
      <c r="BN7" s="151">
        <v>0.4</v>
      </c>
      <c r="BO7" s="153">
        <v>1.89E-2</v>
      </c>
      <c r="BP7" s="149">
        <v>1.2E-2</v>
      </c>
      <c r="BQ7" s="149">
        <v>1.7000000000000001E-2</v>
      </c>
      <c r="BR7" s="147"/>
      <c r="BS7" s="153">
        <v>1.4999999999999999E-2</v>
      </c>
      <c r="BT7" s="149">
        <v>0.254</v>
      </c>
      <c r="BU7" s="149">
        <v>8.7999999999999995E-2</v>
      </c>
      <c r="BV7" s="149">
        <v>7.0999999999999994E-2</v>
      </c>
      <c r="BW7" s="151">
        <v>0.5</v>
      </c>
      <c r="BX7" s="151">
        <v>0.8</v>
      </c>
      <c r="BY7" s="147"/>
      <c r="BZ7" s="147"/>
      <c r="CA7" s="147"/>
      <c r="CB7" s="148">
        <v>0.04</v>
      </c>
      <c r="CC7" s="153">
        <v>1.1000000000000001E-3</v>
      </c>
      <c r="CD7" s="148">
        <v>7.4999999999999997E-2</v>
      </c>
      <c r="CE7" s="147"/>
      <c r="CF7" s="149">
        <v>3.5000000000000003E-2</v>
      </c>
      <c r="CG7" s="133">
        <f>SUM(B7:CF7)</f>
        <v>7.1430999999999996</v>
      </c>
    </row>
    <row r="8" spans="1:1022" x14ac:dyDescent="0.3">
      <c r="A8" s="132" t="s">
        <v>136</v>
      </c>
      <c r="B8" s="134">
        <f>B7*1000/10</f>
        <v>6</v>
      </c>
      <c r="C8" s="134">
        <f t="shared" ref="C8" si="22">C7*1000/10</f>
        <v>6</v>
      </c>
      <c r="D8" s="134">
        <f t="shared" ref="D8" si="23">D7*1000/10</f>
        <v>0</v>
      </c>
      <c r="E8" s="134">
        <f t="shared" ref="E8" si="24">E7*1000/10</f>
        <v>21.2</v>
      </c>
      <c r="F8" s="134">
        <f t="shared" ref="F8" si="25">F7*1000/10</f>
        <v>4.5</v>
      </c>
      <c r="G8" s="134">
        <f t="shared" ref="G8" si="26">G7*1000/10</f>
        <v>0</v>
      </c>
      <c r="H8" s="134">
        <f t="shared" ref="H8" si="27">H7*1000/10</f>
        <v>0</v>
      </c>
      <c r="I8" s="134">
        <f t="shared" ref="I8" si="28">I7*1000/10</f>
        <v>4</v>
      </c>
      <c r="J8" s="134">
        <f t="shared" ref="J8" si="29">J7*1000/10</f>
        <v>2.5</v>
      </c>
      <c r="K8" s="134">
        <f t="shared" ref="K8" si="30">K7*1000/10</f>
        <v>26.5</v>
      </c>
      <c r="L8" s="134">
        <f t="shared" ref="L8" si="31">L7*1000/10</f>
        <v>22.8</v>
      </c>
      <c r="M8" s="134">
        <f t="shared" ref="M8" si="32">M7*1000/10</f>
        <v>11</v>
      </c>
      <c r="N8" s="134">
        <f t="shared" ref="N8" si="33">N7*1000/10</f>
        <v>2.4</v>
      </c>
      <c r="O8" s="134">
        <f t="shared" ref="O8" si="34">O7*1000/10</f>
        <v>2</v>
      </c>
      <c r="P8" s="134">
        <f t="shared" ref="P8" si="35">P7*1000/10</f>
        <v>0</v>
      </c>
      <c r="Q8" s="134">
        <f t="shared" ref="Q8" si="36">Q7*1000/10</f>
        <v>0</v>
      </c>
      <c r="R8" s="134">
        <f t="shared" ref="R8" si="37">R7*1000/10</f>
        <v>0</v>
      </c>
      <c r="S8" s="134">
        <f t="shared" ref="S8" si="38">S7*1000/10</f>
        <v>0</v>
      </c>
      <c r="T8" s="134">
        <f t="shared" ref="T8" si="39">T7*1000/10</f>
        <v>0</v>
      </c>
      <c r="U8" s="134">
        <f t="shared" ref="U8" si="40">U7*1000/10</f>
        <v>3.4</v>
      </c>
      <c r="V8" s="134">
        <f t="shared" ref="V8" si="41">V7*1000/10</f>
        <v>6.6</v>
      </c>
      <c r="W8" s="134">
        <f t="shared" ref="W8" si="42">W7*1000/10</f>
        <v>0</v>
      </c>
      <c r="X8" s="134">
        <f t="shared" ref="X8" si="43">X7*1000/10</f>
        <v>5.9</v>
      </c>
      <c r="Y8" s="134">
        <f t="shared" ref="Y8" si="44">Y7*1000/10</f>
        <v>6</v>
      </c>
      <c r="Z8" s="134">
        <f t="shared" ref="Z8" si="45">Z7*1000/10</f>
        <v>4</v>
      </c>
      <c r="AA8" s="134">
        <f t="shared" ref="AA8" si="46">AA7*1000/10</f>
        <v>3</v>
      </c>
      <c r="AB8" s="134">
        <f t="shared" ref="AB8" si="47">AB7*1000/10</f>
        <v>120</v>
      </c>
      <c r="AC8" s="134">
        <f t="shared" ref="AC8" si="48">AC7*1000/10</f>
        <v>0</v>
      </c>
      <c r="AD8" s="134">
        <f t="shared" ref="AD8" si="49">AD7*1000/10</f>
        <v>0</v>
      </c>
      <c r="AE8" s="134">
        <f t="shared" ref="AE8" si="50">AE7*1000/10</f>
        <v>6.6</v>
      </c>
      <c r="AF8" s="134">
        <f t="shared" ref="AF8" si="51">AF7*1000/10</f>
        <v>0</v>
      </c>
      <c r="AG8" s="134">
        <f t="shared" ref="AG8" si="52">AG7*1000/10</f>
        <v>0</v>
      </c>
      <c r="AH8" s="134">
        <f t="shared" ref="AH8" si="53">AH7*1000/10</f>
        <v>7.8</v>
      </c>
      <c r="AI8" s="134">
        <f t="shared" ref="AI8" si="54">AI7*1000/10</f>
        <v>5.4</v>
      </c>
      <c r="AJ8" s="134">
        <f t="shared" ref="AJ8" si="55">AJ7*1000/10</f>
        <v>4</v>
      </c>
      <c r="AK8" s="134">
        <f t="shared" ref="AK8" si="56">AK7*1000/10</f>
        <v>0.01</v>
      </c>
      <c r="AL8" s="134">
        <f t="shared" ref="AL8" si="57">AL7*1000/10</f>
        <v>0.2</v>
      </c>
      <c r="AM8" s="134">
        <f t="shared" ref="AM8" si="58">AM7*1000/10</f>
        <v>6.9</v>
      </c>
      <c r="AN8" s="134">
        <f t="shared" ref="AN8" si="59">AN7*1000/10</f>
        <v>4.9000000000000004</v>
      </c>
      <c r="AO8" s="134">
        <f t="shared" ref="AO8" si="60">AO7*1000/10</f>
        <v>30.5</v>
      </c>
      <c r="AP8" s="134">
        <f t="shared" ref="AP8" si="61">AP7*1000/10</f>
        <v>0</v>
      </c>
      <c r="AQ8" s="134">
        <f t="shared" ref="AQ8" si="62">AQ7*1000/10</f>
        <v>13.5</v>
      </c>
      <c r="AR8" s="134">
        <f t="shared" ref="AR8" si="63">AR7*1000/10</f>
        <v>5.4</v>
      </c>
      <c r="AS8" s="134">
        <f t="shared" ref="AS8" si="64">AS7*1000/10</f>
        <v>3</v>
      </c>
      <c r="AT8" s="134">
        <f t="shared" ref="AT8" si="65">AT7*1000/10</f>
        <v>0</v>
      </c>
      <c r="AU8" s="134">
        <f t="shared" ref="AU8" si="66">AU7*1000/10</f>
        <v>25.1</v>
      </c>
      <c r="AV8" s="134">
        <f t="shared" ref="AV8" si="67">AV7*1000/10</f>
        <v>0</v>
      </c>
      <c r="AW8" s="134">
        <f t="shared" ref="AW8" si="68">AW7*1000/10</f>
        <v>23.5</v>
      </c>
      <c r="AX8" s="134">
        <f t="shared" ref="AX8" si="69">AX7*1000/10</f>
        <v>12.2</v>
      </c>
      <c r="AY8" s="134">
        <f t="shared" ref="AY8" si="70">AY7*1000/10</f>
        <v>0</v>
      </c>
      <c r="AZ8" s="134">
        <f t="shared" ref="AZ8" si="71">AZ7*1000/10</f>
        <v>1.8</v>
      </c>
      <c r="BA8" s="134">
        <f t="shared" ref="BA8" si="72">BA7*1000/10</f>
        <v>18.2</v>
      </c>
      <c r="BB8" s="134">
        <f t="shared" ref="BB8" si="73">BB7*1000/10</f>
        <v>8.3000000000000007</v>
      </c>
      <c r="BC8" s="134">
        <f t="shared" ref="BC8" si="74">BC7*1000/10</f>
        <v>4.4000000000000004</v>
      </c>
      <c r="BD8" s="134">
        <f t="shared" ref="BD8:CE8" si="75">BD7*1000/10</f>
        <v>4.4000000000000004</v>
      </c>
      <c r="BE8" s="134">
        <f t="shared" si="75"/>
        <v>0</v>
      </c>
      <c r="BF8" s="134">
        <f t="shared" si="75"/>
        <v>4.8</v>
      </c>
      <c r="BG8" s="134">
        <f t="shared" si="75"/>
        <v>0</v>
      </c>
      <c r="BH8" s="134">
        <f t="shared" si="75"/>
        <v>2.9</v>
      </c>
      <c r="BI8" s="134">
        <f t="shared" si="75"/>
        <v>10</v>
      </c>
      <c r="BJ8" s="134">
        <f t="shared" si="75"/>
        <v>10.1</v>
      </c>
      <c r="BK8" s="134">
        <f t="shared" si="75"/>
        <v>0</v>
      </c>
      <c r="BL8" s="134">
        <f t="shared" si="75"/>
        <v>9.9</v>
      </c>
      <c r="BM8" s="134">
        <f t="shared" si="75"/>
        <v>0</v>
      </c>
      <c r="BN8" s="134">
        <f t="shared" si="75"/>
        <v>40</v>
      </c>
      <c r="BO8" s="134">
        <f t="shared" si="75"/>
        <v>1.89</v>
      </c>
      <c r="BP8" s="134">
        <f t="shared" si="75"/>
        <v>1.2</v>
      </c>
      <c r="BQ8" s="134">
        <f t="shared" si="75"/>
        <v>1.7</v>
      </c>
      <c r="BR8" s="134">
        <f t="shared" si="75"/>
        <v>0</v>
      </c>
      <c r="BS8" s="134">
        <f t="shared" si="75"/>
        <v>1.5</v>
      </c>
      <c r="BT8" s="134">
        <f t="shared" si="75"/>
        <v>25.4</v>
      </c>
      <c r="BU8" s="134">
        <f t="shared" si="75"/>
        <v>8.8000000000000007</v>
      </c>
      <c r="BV8" s="134">
        <f t="shared" si="75"/>
        <v>7.1</v>
      </c>
      <c r="BW8" s="134">
        <f t="shared" si="75"/>
        <v>50</v>
      </c>
      <c r="BX8" s="134">
        <f t="shared" si="75"/>
        <v>80</v>
      </c>
      <c r="BY8" s="134">
        <f t="shared" si="75"/>
        <v>0</v>
      </c>
      <c r="BZ8" s="134">
        <f t="shared" si="75"/>
        <v>0</v>
      </c>
      <c r="CA8" s="134">
        <f t="shared" si="75"/>
        <v>0</v>
      </c>
      <c r="CB8" s="134">
        <f t="shared" si="75"/>
        <v>4</v>
      </c>
      <c r="CC8" s="134">
        <f t="shared" si="75"/>
        <v>0.11000000000000001</v>
      </c>
      <c r="CD8" s="134">
        <f t="shared" si="75"/>
        <v>7.5</v>
      </c>
      <c r="CE8" s="134">
        <f t="shared" si="75"/>
        <v>0</v>
      </c>
      <c r="CF8" s="134">
        <f>CF7*1000/10</f>
        <v>3.5</v>
      </c>
      <c r="CG8" s="133">
        <f t="shared" si="21"/>
        <v>714.31</v>
      </c>
    </row>
    <row r="9" spans="1:1022" ht="14.25" hidden="1" customHeight="1" x14ac:dyDescent="0.3">
      <c r="A9" s="132" t="s">
        <v>12</v>
      </c>
      <c r="B9" s="147"/>
      <c r="C9" s="147"/>
      <c r="D9" s="148">
        <v>0.12</v>
      </c>
      <c r="E9" s="147"/>
      <c r="F9" s="147"/>
      <c r="G9" s="147"/>
      <c r="H9" s="148">
        <v>0.25</v>
      </c>
      <c r="I9" s="149">
        <v>1.4E-2</v>
      </c>
      <c r="J9" s="149">
        <v>2.7E-2</v>
      </c>
      <c r="K9" s="147"/>
      <c r="L9" s="147"/>
      <c r="M9" s="147"/>
      <c r="N9" s="147"/>
      <c r="O9" s="147"/>
      <c r="P9" s="149">
        <v>4.2000000000000003E-2</v>
      </c>
      <c r="Q9" s="148">
        <v>0.15</v>
      </c>
      <c r="R9" s="148">
        <v>0.03</v>
      </c>
      <c r="S9" s="153">
        <v>5.1000000000000004E-3</v>
      </c>
      <c r="T9" s="147"/>
      <c r="U9" s="147"/>
      <c r="V9" s="147"/>
      <c r="W9" s="149">
        <v>8.0000000000000002E-3</v>
      </c>
      <c r="X9" s="147"/>
      <c r="Y9" s="147"/>
      <c r="Z9" s="147"/>
      <c r="AA9" s="147"/>
      <c r="AB9" s="147"/>
      <c r="AC9" s="151">
        <v>0.4</v>
      </c>
      <c r="AD9" s="148">
        <v>1.2E-2</v>
      </c>
      <c r="AE9" s="147"/>
      <c r="AF9" s="147"/>
      <c r="AG9" s="147"/>
      <c r="AH9" s="149">
        <v>2E-3</v>
      </c>
      <c r="AI9" s="147"/>
      <c r="AJ9" s="147"/>
      <c r="AK9" s="147"/>
      <c r="AL9" s="147"/>
      <c r="AM9" s="147"/>
      <c r="AN9" s="147"/>
      <c r="AO9" s="149">
        <v>3.0000000000000001E-3</v>
      </c>
      <c r="AP9" s="149">
        <v>2E-3</v>
      </c>
      <c r="AQ9" s="153">
        <v>1.8499999999999999E-2</v>
      </c>
      <c r="AR9" s="149">
        <v>1.4999999999999999E-2</v>
      </c>
      <c r="AS9" s="149">
        <v>0.56699999999999995</v>
      </c>
      <c r="AT9" s="147"/>
      <c r="AU9" s="147"/>
      <c r="AV9" s="147"/>
      <c r="AW9" s="149">
        <v>0.311</v>
      </c>
      <c r="AX9" s="147"/>
      <c r="AY9" s="147"/>
      <c r="AZ9" s="147"/>
      <c r="BA9" s="147"/>
      <c r="BB9" s="147"/>
      <c r="BC9" s="147"/>
      <c r="BD9" s="147"/>
      <c r="BE9" s="147"/>
      <c r="BF9" s="147"/>
      <c r="BG9" s="148">
        <v>0.4</v>
      </c>
      <c r="BH9" s="147"/>
      <c r="BI9" s="153">
        <v>6.5500000000000003E-2</v>
      </c>
      <c r="BJ9" s="147"/>
      <c r="BK9" s="148">
        <v>0.39</v>
      </c>
      <c r="BL9" s="149">
        <v>2.1999999999999999E-2</v>
      </c>
      <c r="BM9" s="148">
        <v>0.4</v>
      </c>
      <c r="BN9" s="147"/>
      <c r="BO9" s="149">
        <v>2E-3</v>
      </c>
      <c r="BP9" s="147"/>
      <c r="BQ9" s="149">
        <v>6.2E-2</v>
      </c>
      <c r="BR9" s="149">
        <v>5.1999999999999998E-2</v>
      </c>
      <c r="BS9" s="149">
        <v>4.0000000000000001E-3</v>
      </c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8">
        <v>0.45</v>
      </c>
      <c r="CF9" s="153">
        <v>3.3599999999999998E-2</v>
      </c>
      <c r="CG9" s="133">
        <f>SUM(B9:CF9)</f>
        <v>3.8576999999999995</v>
      </c>
    </row>
    <row r="10" spans="1:1022" x14ac:dyDescent="0.3">
      <c r="A10" s="132" t="s">
        <v>137</v>
      </c>
      <c r="B10" s="134">
        <f>B9*1000/10</f>
        <v>0</v>
      </c>
      <c r="C10" s="134">
        <f t="shared" ref="C10" si="76">C9*1000/10</f>
        <v>0</v>
      </c>
      <c r="D10" s="134">
        <f t="shared" ref="D10" si="77">D9*1000/10</f>
        <v>12</v>
      </c>
      <c r="E10" s="134">
        <f t="shared" ref="E10" si="78">E9*1000/10</f>
        <v>0</v>
      </c>
      <c r="F10" s="134">
        <f t="shared" ref="F10" si="79">F9*1000/10</f>
        <v>0</v>
      </c>
      <c r="G10" s="134">
        <f t="shared" ref="G10" si="80">G9*1000/10</f>
        <v>0</v>
      </c>
      <c r="H10" s="134">
        <f t="shared" ref="H10" si="81">H9*1000/10</f>
        <v>25</v>
      </c>
      <c r="I10" s="134">
        <f t="shared" ref="I10" si="82">I9*1000/10</f>
        <v>1.4</v>
      </c>
      <c r="J10" s="134">
        <f t="shared" ref="J10" si="83">J9*1000/10</f>
        <v>2.7</v>
      </c>
      <c r="K10" s="134">
        <f t="shared" ref="K10" si="84">K9*1000/10</f>
        <v>0</v>
      </c>
      <c r="L10" s="134">
        <f t="shared" ref="L10" si="85">L9*1000/10</f>
        <v>0</v>
      </c>
      <c r="M10" s="134">
        <f t="shared" ref="M10" si="86">M9*1000/10</f>
        <v>0</v>
      </c>
      <c r="N10" s="134">
        <f t="shared" ref="N10" si="87">N9*1000/10</f>
        <v>0</v>
      </c>
      <c r="O10" s="134">
        <f t="shared" ref="O10" si="88">O9*1000/10</f>
        <v>0</v>
      </c>
      <c r="P10" s="134">
        <f t="shared" ref="P10" si="89">P9*1000/10</f>
        <v>4.2</v>
      </c>
      <c r="Q10" s="134">
        <f t="shared" ref="Q10" si="90">Q9*1000/10</f>
        <v>15</v>
      </c>
      <c r="R10" s="134">
        <f t="shared" ref="R10" si="91">R9*1000/10</f>
        <v>3</v>
      </c>
      <c r="S10" s="134">
        <f t="shared" ref="S10" si="92">S9*1000/10</f>
        <v>0.51</v>
      </c>
      <c r="T10" s="134">
        <f t="shared" ref="T10" si="93">T9*1000/10</f>
        <v>0</v>
      </c>
      <c r="U10" s="134">
        <f t="shared" ref="U10" si="94">U9*1000/10</f>
        <v>0</v>
      </c>
      <c r="V10" s="134">
        <f t="shared" ref="V10" si="95">V9*1000/10</f>
        <v>0</v>
      </c>
      <c r="W10" s="134">
        <f t="shared" ref="W10" si="96">W9*1000/10</f>
        <v>0.8</v>
      </c>
      <c r="X10" s="134">
        <f t="shared" ref="X10" si="97">X9*1000/10</f>
        <v>0</v>
      </c>
      <c r="Y10" s="134">
        <f t="shared" ref="Y10" si="98">Y9*1000/10</f>
        <v>0</v>
      </c>
      <c r="Z10" s="134">
        <f t="shared" ref="Z10" si="99">Z9*1000/10</f>
        <v>0</v>
      </c>
      <c r="AA10" s="134">
        <f t="shared" ref="AA10" si="100">AA9*1000/10</f>
        <v>0</v>
      </c>
      <c r="AB10" s="134">
        <f t="shared" ref="AB10" si="101">AB9*1000/10</f>
        <v>0</v>
      </c>
      <c r="AC10" s="134">
        <f t="shared" ref="AC10" si="102">AC9*1000/10</f>
        <v>40</v>
      </c>
      <c r="AD10" s="134">
        <f t="shared" ref="AD10" si="103">AD9*1000/10</f>
        <v>1.2</v>
      </c>
      <c r="AE10" s="134">
        <f t="shared" ref="AE10" si="104">AE9*1000/10</f>
        <v>0</v>
      </c>
      <c r="AF10" s="134">
        <f t="shared" ref="AF10" si="105">AF9*1000/10</f>
        <v>0</v>
      </c>
      <c r="AG10" s="134">
        <f t="shared" ref="AG10" si="106">AG9*1000/10</f>
        <v>0</v>
      </c>
      <c r="AH10" s="134">
        <f t="shared" ref="AH10" si="107">AH9*1000/10</f>
        <v>0.2</v>
      </c>
      <c r="AI10" s="134">
        <f t="shared" ref="AI10" si="108">AI9*1000/10</f>
        <v>0</v>
      </c>
      <c r="AJ10" s="134">
        <f t="shared" ref="AJ10" si="109">AJ9*1000/10</f>
        <v>0</v>
      </c>
      <c r="AK10" s="134">
        <f t="shared" ref="AK10" si="110">AK9*1000/10</f>
        <v>0</v>
      </c>
      <c r="AL10" s="134">
        <f t="shared" ref="AL10" si="111">AL9*1000/10</f>
        <v>0</v>
      </c>
      <c r="AM10" s="134">
        <f t="shared" ref="AM10" si="112">AM9*1000/10</f>
        <v>0</v>
      </c>
      <c r="AN10" s="134">
        <f t="shared" ref="AN10" si="113">AN9*1000/10</f>
        <v>0</v>
      </c>
      <c r="AO10" s="134">
        <f t="shared" ref="AO10" si="114">AO9*1000/10</f>
        <v>0.3</v>
      </c>
      <c r="AP10" s="134">
        <f t="shared" ref="AP10" si="115">AP9*1000/10</f>
        <v>0.2</v>
      </c>
      <c r="AQ10" s="134">
        <f t="shared" ref="AQ10" si="116">AQ9*1000/10</f>
        <v>1.85</v>
      </c>
      <c r="AR10" s="134">
        <f t="shared" ref="AR10" si="117">AR9*1000/10</f>
        <v>1.5</v>
      </c>
      <c r="AS10" s="134">
        <f t="shared" ref="AS10" si="118">AS9*1000/10</f>
        <v>56.7</v>
      </c>
      <c r="AT10" s="134">
        <f t="shared" ref="AT10" si="119">AT9*1000/10</f>
        <v>0</v>
      </c>
      <c r="AU10" s="134">
        <f t="shared" ref="AU10" si="120">AU9*1000/10</f>
        <v>0</v>
      </c>
      <c r="AV10" s="134">
        <f t="shared" ref="AV10" si="121">AV9*1000/10</f>
        <v>0</v>
      </c>
      <c r="AW10" s="134">
        <f t="shared" ref="AW10" si="122">AW9*1000/10</f>
        <v>31.1</v>
      </c>
      <c r="AX10" s="134">
        <f t="shared" ref="AX10" si="123">AX9*1000/10</f>
        <v>0</v>
      </c>
      <c r="AY10" s="134">
        <f t="shared" ref="AY10" si="124">AY9*1000/10</f>
        <v>0</v>
      </c>
      <c r="AZ10" s="134">
        <f t="shared" ref="AZ10" si="125">AZ9*1000/10</f>
        <v>0</v>
      </c>
      <c r="BA10" s="134">
        <f t="shared" ref="BA10" si="126">BA9*1000/10</f>
        <v>0</v>
      </c>
      <c r="BB10" s="134">
        <f t="shared" ref="BB10" si="127">BB9*1000/10</f>
        <v>0</v>
      </c>
      <c r="BC10" s="134">
        <f t="shared" ref="BC10" si="128">BC9*1000/10</f>
        <v>0</v>
      </c>
      <c r="BD10" s="134">
        <f t="shared" ref="BD10:CE10" si="129">BD9*1000/10</f>
        <v>0</v>
      </c>
      <c r="BE10" s="134">
        <f t="shared" si="129"/>
        <v>0</v>
      </c>
      <c r="BF10" s="134">
        <f t="shared" si="129"/>
        <v>0</v>
      </c>
      <c r="BG10" s="134">
        <f t="shared" si="129"/>
        <v>40</v>
      </c>
      <c r="BH10" s="134">
        <f t="shared" si="129"/>
        <v>0</v>
      </c>
      <c r="BI10" s="134">
        <f t="shared" si="129"/>
        <v>6.55</v>
      </c>
      <c r="BJ10" s="134">
        <f t="shared" si="129"/>
        <v>0</v>
      </c>
      <c r="BK10" s="134">
        <f t="shared" si="129"/>
        <v>39</v>
      </c>
      <c r="BL10" s="134">
        <f t="shared" si="129"/>
        <v>2.2000000000000002</v>
      </c>
      <c r="BM10" s="134">
        <f t="shared" si="129"/>
        <v>40</v>
      </c>
      <c r="BN10" s="134">
        <f t="shared" si="129"/>
        <v>0</v>
      </c>
      <c r="BO10" s="134">
        <f t="shared" si="129"/>
        <v>0.2</v>
      </c>
      <c r="BP10" s="134">
        <f t="shared" si="129"/>
        <v>0</v>
      </c>
      <c r="BQ10" s="134">
        <f t="shared" si="129"/>
        <v>6.2</v>
      </c>
      <c r="BR10" s="134">
        <f t="shared" si="129"/>
        <v>5.2</v>
      </c>
      <c r="BS10" s="134">
        <f t="shared" si="129"/>
        <v>0.4</v>
      </c>
      <c r="BT10" s="134">
        <f t="shared" si="129"/>
        <v>0</v>
      </c>
      <c r="BU10" s="134">
        <f t="shared" si="129"/>
        <v>0</v>
      </c>
      <c r="BV10" s="134">
        <f t="shared" si="129"/>
        <v>0</v>
      </c>
      <c r="BW10" s="134">
        <f t="shared" si="129"/>
        <v>0</v>
      </c>
      <c r="BX10" s="134">
        <f t="shared" si="129"/>
        <v>0</v>
      </c>
      <c r="BY10" s="134">
        <f t="shared" si="129"/>
        <v>0</v>
      </c>
      <c r="BZ10" s="134">
        <f t="shared" si="129"/>
        <v>0</v>
      </c>
      <c r="CA10" s="134">
        <f t="shared" si="129"/>
        <v>0</v>
      </c>
      <c r="CB10" s="134">
        <f t="shared" si="129"/>
        <v>0</v>
      </c>
      <c r="CC10" s="134">
        <f t="shared" si="129"/>
        <v>0</v>
      </c>
      <c r="CD10" s="134">
        <f t="shared" si="129"/>
        <v>0</v>
      </c>
      <c r="CE10" s="134">
        <f t="shared" si="129"/>
        <v>45</v>
      </c>
      <c r="CF10" s="134">
        <f>CF9*1000/10</f>
        <v>3.3600000000000003</v>
      </c>
      <c r="CG10" s="133">
        <f t="shared" si="21"/>
        <v>385.77</v>
      </c>
    </row>
    <row r="11" spans="1:1022" ht="15" hidden="1" customHeight="1" x14ac:dyDescent="0.3">
      <c r="A11" s="131" t="s">
        <v>133</v>
      </c>
      <c r="B11" s="154">
        <v>0.06</v>
      </c>
      <c r="C11" s="154">
        <v>0.06</v>
      </c>
      <c r="D11" s="154">
        <v>0.27</v>
      </c>
      <c r="E11" s="155">
        <v>0.21199999999999999</v>
      </c>
      <c r="F11" s="155">
        <v>6.6000000000000003E-2</v>
      </c>
      <c r="G11" s="156"/>
      <c r="H11" s="154">
        <v>0.55000000000000004</v>
      </c>
      <c r="I11" s="155">
        <v>0.13700000000000001</v>
      </c>
      <c r="J11" s="155">
        <v>5.1999999999999998E-2</v>
      </c>
      <c r="K11" s="155">
        <v>0.26500000000000001</v>
      </c>
      <c r="L11" s="157">
        <v>0.22800000000000001</v>
      </c>
      <c r="M11" s="155">
        <v>0.11</v>
      </c>
      <c r="N11" s="154">
        <v>2.4E-2</v>
      </c>
      <c r="O11" s="155">
        <v>0.02</v>
      </c>
      <c r="P11" s="155">
        <v>4.2000000000000003E-2</v>
      </c>
      <c r="Q11" s="154">
        <v>0.5</v>
      </c>
      <c r="R11" s="154">
        <v>0.03</v>
      </c>
      <c r="S11" s="158">
        <v>5.1000000000000004E-3</v>
      </c>
      <c r="T11" s="155">
        <v>2E-3</v>
      </c>
      <c r="U11" s="155">
        <v>3.4000000000000002E-2</v>
      </c>
      <c r="V11" s="155">
        <v>6.6000000000000003E-2</v>
      </c>
      <c r="W11" s="155">
        <v>4.9000000000000002E-2</v>
      </c>
      <c r="X11" s="155">
        <v>5.8999999999999997E-2</v>
      </c>
      <c r="Y11" s="155">
        <v>0.06</v>
      </c>
      <c r="Z11" s="155">
        <v>0.04</v>
      </c>
      <c r="AA11" s="155">
        <v>0.03</v>
      </c>
      <c r="AB11" s="155">
        <v>1.264</v>
      </c>
      <c r="AC11" s="157">
        <v>0.4</v>
      </c>
      <c r="AD11" s="154">
        <v>1.2E-2</v>
      </c>
      <c r="AE11" s="155">
        <v>6.6000000000000003E-2</v>
      </c>
      <c r="AF11" s="155">
        <v>1.4999999999999999E-2</v>
      </c>
      <c r="AG11" s="155">
        <v>4.9000000000000002E-2</v>
      </c>
      <c r="AH11" s="155">
        <v>0.11600000000000001</v>
      </c>
      <c r="AI11" s="155">
        <v>5.3999999999999999E-2</v>
      </c>
      <c r="AJ11" s="155">
        <v>0.04</v>
      </c>
      <c r="AK11" s="158">
        <v>1E-4</v>
      </c>
      <c r="AL11" s="154">
        <v>2.3E-2</v>
      </c>
      <c r="AM11" s="155">
        <v>6.9000000000000006E-2</v>
      </c>
      <c r="AN11" s="155">
        <v>4.9000000000000002E-2</v>
      </c>
      <c r="AO11" s="155">
        <v>0.308</v>
      </c>
      <c r="AP11" s="155">
        <v>2E-3</v>
      </c>
      <c r="AQ11" s="158">
        <v>0.1585</v>
      </c>
      <c r="AR11" s="155">
        <v>0.191</v>
      </c>
      <c r="AS11" s="154">
        <v>1.35</v>
      </c>
      <c r="AT11" s="155">
        <v>6.4000000000000001E-2</v>
      </c>
      <c r="AU11" s="155">
        <v>0.251</v>
      </c>
      <c r="AV11" s="154">
        <v>0.03</v>
      </c>
      <c r="AW11" s="155">
        <v>0.64700000000000002</v>
      </c>
      <c r="AX11" s="155">
        <v>0.122</v>
      </c>
      <c r="AY11" s="155">
        <v>4.2999999999999997E-2</v>
      </c>
      <c r="AZ11" s="155">
        <v>1.7999999999999999E-2</v>
      </c>
      <c r="BA11" s="155">
        <v>0.24199999999999999</v>
      </c>
      <c r="BB11" s="155">
        <v>8.3000000000000004E-2</v>
      </c>
      <c r="BC11" s="155">
        <v>4.3999999999999997E-2</v>
      </c>
      <c r="BD11" s="154">
        <v>4.3999999999999997E-2</v>
      </c>
      <c r="BE11" s="154"/>
      <c r="BF11" s="154">
        <v>4.8000000000000001E-2</v>
      </c>
      <c r="BG11" s="154">
        <v>0.4</v>
      </c>
      <c r="BH11" s="155">
        <v>2.9000000000000001E-2</v>
      </c>
      <c r="BI11" s="158">
        <v>0.32150000000000001</v>
      </c>
      <c r="BJ11" s="155">
        <v>0.10100000000000001</v>
      </c>
      <c r="BK11" s="154">
        <v>0.39</v>
      </c>
      <c r="BL11" s="155">
        <v>0.126</v>
      </c>
      <c r="BM11" s="154">
        <v>0.4</v>
      </c>
      <c r="BN11" s="157">
        <v>0.4</v>
      </c>
      <c r="BO11" s="158">
        <v>2.4400000000000002E-2</v>
      </c>
      <c r="BP11" s="155">
        <v>1.4999999999999999E-2</v>
      </c>
      <c r="BQ11" s="155">
        <v>0.14899999999999999</v>
      </c>
      <c r="BR11" s="154">
        <v>0.54</v>
      </c>
      <c r="BS11" s="158">
        <v>1.9E-2</v>
      </c>
      <c r="BT11" s="155">
        <v>0.40200000000000002</v>
      </c>
      <c r="BU11" s="155">
        <v>8.7999999999999995E-2</v>
      </c>
      <c r="BV11" s="155">
        <v>7.0999999999999994E-2</v>
      </c>
      <c r="BW11" s="154">
        <v>1.06</v>
      </c>
      <c r="BX11" s="157">
        <v>0.8</v>
      </c>
      <c r="BY11" s="155">
        <v>2.5000000000000001E-2</v>
      </c>
      <c r="BZ11" s="155">
        <v>6.0000000000000001E-3</v>
      </c>
      <c r="CA11" s="154">
        <v>0.13</v>
      </c>
      <c r="CB11" s="154">
        <v>0.04</v>
      </c>
      <c r="CC11" s="158">
        <v>1.1000000000000001E-3</v>
      </c>
      <c r="CD11" s="154">
        <v>7.4999999999999997E-2</v>
      </c>
      <c r="CE11" s="154">
        <v>1.1000000000000001</v>
      </c>
      <c r="CF11" s="158">
        <v>0.48859999999999998</v>
      </c>
      <c r="CG11" s="135">
        <f t="shared" si="21"/>
        <v>15.975300000000001</v>
      </c>
    </row>
    <row r="12" spans="1:1022" x14ac:dyDescent="0.3">
      <c r="A12" s="131" t="s">
        <v>138</v>
      </c>
      <c r="B12" s="136">
        <f>B10+B8+B6</f>
        <v>6</v>
      </c>
      <c r="C12" s="136">
        <f t="shared" ref="C12:BN12" si="130">C10+C8+C6</f>
        <v>6</v>
      </c>
      <c r="D12" s="136">
        <f t="shared" si="130"/>
        <v>27</v>
      </c>
      <c r="E12" s="136">
        <f t="shared" si="130"/>
        <v>21.2</v>
      </c>
      <c r="F12" s="136">
        <f t="shared" si="130"/>
        <v>6.6</v>
      </c>
      <c r="G12" s="136">
        <f t="shared" si="130"/>
        <v>0</v>
      </c>
      <c r="H12" s="136">
        <f t="shared" si="130"/>
        <v>55</v>
      </c>
      <c r="I12" s="136">
        <f t="shared" si="130"/>
        <v>13.700000000000001</v>
      </c>
      <c r="J12" s="136">
        <f t="shared" si="130"/>
        <v>5.2</v>
      </c>
      <c r="K12" s="136">
        <f t="shared" si="130"/>
        <v>26.5</v>
      </c>
      <c r="L12" s="136">
        <f t="shared" si="130"/>
        <v>22.8</v>
      </c>
      <c r="M12" s="136">
        <f t="shared" si="130"/>
        <v>11</v>
      </c>
      <c r="N12" s="136">
        <f t="shared" si="130"/>
        <v>2.4</v>
      </c>
      <c r="O12" s="136">
        <f t="shared" si="130"/>
        <v>2</v>
      </c>
      <c r="P12" s="136">
        <f t="shared" si="130"/>
        <v>4.2</v>
      </c>
      <c r="Q12" s="136">
        <f t="shared" si="130"/>
        <v>50</v>
      </c>
      <c r="R12" s="136">
        <f t="shared" si="130"/>
        <v>3</v>
      </c>
      <c r="S12" s="136">
        <f t="shared" si="130"/>
        <v>0.51</v>
      </c>
      <c r="T12" s="136">
        <f t="shared" si="130"/>
        <v>0.2</v>
      </c>
      <c r="U12" s="136">
        <f t="shared" si="130"/>
        <v>3.4</v>
      </c>
      <c r="V12" s="136">
        <f t="shared" si="130"/>
        <v>6.6</v>
      </c>
      <c r="W12" s="136">
        <f t="shared" si="130"/>
        <v>4.8999999999999995</v>
      </c>
      <c r="X12" s="136">
        <f t="shared" si="130"/>
        <v>5.9</v>
      </c>
      <c r="Y12" s="136">
        <f t="shared" si="130"/>
        <v>6</v>
      </c>
      <c r="Z12" s="136">
        <f t="shared" si="130"/>
        <v>4</v>
      </c>
      <c r="AA12" s="136">
        <f t="shared" si="130"/>
        <v>3</v>
      </c>
      <c r="AB12" s="136">
        <f t="shared" si="130"/>
        <v>126.4</v>
      </c>
      <c r="AC12" s="136">
        <f t="shared" si="130"/>
        <v>40</v>
      </c>
      <c r="AD12" s="136">
        <f t="shared" si="130"/>
        <v>1.2</v>
      </c>
      <c r="AE12" s="136">
        <f t="shared" si="130"/>
        <v>6.6</v>
      </c>
      <c r="AF12" s="136">
        <f t="shared" si="130"/>
        <v>1.5</v>
      </c>
      <c r="AG12" s="136">
        <f t="shared" si="130"/>
        <v>4.9000000000000004</v>
      </c>
      <c r="AH12" s="136">
        <f t="shared" si="130"/>
        <v>11.6</v>
      </c>
      <c r="AI12" s="136">
        <f t="shared" si="130"/>
        <v>5.4</v>
      </c>
      <c r="AJ12" s="136">
        <f t="shared" si="130"/>
        <v>4</v>
      </c>
      <c r="AK12" s="136">
        <f t="shared" si="130"/>
        <v>0.01</v>
      </c>
      <c r="AL12" s="136">
        <f t="shared" si="130"/>
        <v>2.3000000000000003</v>
      </c>
      <c r="AM12" s="136">
        <f t="shared" si="130"/>
        <v>6.9</v>
      </c>
      <c r="AN12" s="136">
        <f t="shared" si="130"/>
        <v>4.9000000000000004</v>
      </c>
      <c r="AO12" s="136">
        <f t="shared" si="130"/>
        <v>30.8</v>
      </c>
      <c r="AP12" s="136">
        <f t="shared" si="130"/>
        <v>0.2</v>
      </c>
      <c r="AQ12" s="136">
        <f t="shared" si="130"/>
        <v>15.85</v>
      </c>
      <c r="AR12" s="136">
        <f t="shared" si="130"/>
        <v>19.100000000000001</v>
      </c>
      <c r="AS12" s="136">
        <f t="shared" si="130"/>
        <v>135</v>
      </c>
      <c r="AT12" s="136">
        <f t="shared" si="130"/>
        <v>6.4</v>
      </c>
      <c r="AU12" s="136">
        <f t="shared" si="130"/>
        <v>25.1</v>
      </c>
      <c r="AV12" s="136">
        <f t="shared" si="130"/>
        <v>3</v>
      </c>
      <c r="AW12" s="136">
        <f t="shared" si="130"/>
        <v>64.7</v>
      </c>
      <c r="AX12" s="136">
        <f t="shared" si="130"/>
        <v>12.2</v>
      </c>
      <c r="AY12" s="136">
        <f t="shared" si="130"/>
        <v>4.3</v>
      </c>
      <c r="AZ12" s="136">
        <f t="shared" si="130"/>
        <v>1.8</v>
      </c>
      <c r="BA12" s="136">
        <f t="shared" si="130"/>
        <v>24.2</v>
      </c>
      <c r="BB12" s="136">
        <f t="shared" si="130"/>
        <v>8.3000000000000007</v>
      </c>
      <c r="BC12" s="136">
        <f t="shared" si="130"/>
        <v>4.4000000000000004</v>
      </c>
      <c r="BD12" s="136">
        <f t="shared" si="130"/>
        <v>4.4000000000000004</v>
      </c>
      <c r="BE12" s="136">
        <f t="shared" si="130"/>
        <v>0</v>
      </c>
      <c r="BF12" s="136">
        <f t="shared" si="130"/>
        <v>4.8</v>
      </c>
      <c r="BG12" s="136">
        <f t="shared" si="130"/>
        <v>40</v>
      </c>
      <c r="BH12" s="136">
        <f t="shared" si="130"/>
        <v>2.9</v>
      </c>
      <c r="BI12" s="136">
        <f t="shared" si="130"/>
        <v>32.15</v>
      </c>
      <c r="BJ12" s="136">
        <f t="shared" si="130"/>
        <v>10.1</v>
      </c>
      <c r="BK12" s="136">
        <f t="shared" si="130"/>
        <v>39</v>
      </c>
      <c r="BL12" s="136">
        <f t="shared" si="130"/>
        <v>12.600000000000001</v>
      </c>
      <c r="BM12" s="136">
        <f t="shared" si="130"/>
        <v>40</v>
      </c>
      <c r="BN12" s="136">
        <f t="shared" si="130"/>
        <v>40</v>
      </c>
      <c r="BO12" s="136">
        <f t="shared" ref="BO12:CE12" si="131">BO10+BO8+BO6</f>
        <v>2.44</v>
      </c>
      <c r="BP12" s="136">
        <f t="shared" si="131"/>
        <v>1.5</v>
      </c>
      <c r="BQ12" s="136">
        <f t="shared" si="131"/>
        <v>14.9</v>
      </c>
      <c r="BR12" s="136">
        <f t="shared" si="131"/>
        <v>54</v>
      </c>
      <c r="BS12" s="136">
        <f t="shared" si="131"/>
        <v>1.9</v>
      </c>
      <c r="BT12" s="136">
        <f t="shared" si="131"/>
        <v>40.200000000000003</v>
      </c>
      <c r="BU12" s="136">
        <f t="shared" si="131"/>
        <v>8.8000000000000007</v>
      </c>
      <c r="BV12" s="136">
        <f t="shared" si="131"/>
        <v>7.1</v>
      </c>
      <c r="BW12" s="136">
        <f t="shared" si="131"/>
        <v>106</v>
      </c>
      <c r="BX12" s="136">
        <f t="shared" si="131"/>
        <v>80</v>
      </c>
      <c r="BY12" s="136">
        <f t="shared" si="131"/>
        <v>2.5</v>
      </c>
      <c r="BZ12" s="136">
        <f t="shared" si="131"/>
        <v>0.6</v>
      </c>
      <c r="CA12" s="136">
        <f t="shared" si="131"/>
        <v>13</v>
      </c>
      <c r="CB12" s="136">
        <f t="shared" si="131"/>
        <v>4</v>
      </c>
      <c r="CC12" s="136">
        <f t="shared" si="131"/>
        <v>0.11000000000000001</v>
      </c>
      <c r="CD12" s="136">
        <f t="shared" si="131"/>
        <v>7.5</v>
      </c>
      <c r="CE12" s="136">
        <f t="shared" si="131"/>
        <v>110</v>
      </c>
      <c r="CF12" s="136">
        <f>CF10+CF8+CF6</f>
        <v>48.86</v>
      </c>
      <c r="CG12" s="135">
        <f t="shared" si="21"/>
        <v>1597.5299999999997</v>
      </c>
    </row>
    <row r="13" spans="1:1022" ht="14.25" hidden="1" customHeight="1" x14ac:dyDescent="0.3">
      <c r="A13" s="2" t="s">
        <v>139</v>
      </c>
      <c r="B13" s="2">
        <f>B12-B11*1000/10</f>
        <v>0</v>
      </c>
      <c r="C13" s="2">
        <f t="shared" ref="C13:BN13" si="132">C12-C11*1000/10</f>
        <v>0</v>
      </c>
      <c r="D13" s="2">
        <f t="shared" si="132"/>
        <v>0</v>
      </c>
      <c r="E13" s="2">
        <f t="shared" si="132"/>
        <v>0</v>
      </c>
      <c r="F13" s="2">
        <f t="shared" si="132"/>
        <v>0</v>
      </c>
      <c r="G13" s="2">
        <f t="shared" si="132"/>
        <v>0</v>
      </c>
      <c r="H13" s="2">
        <f t="shared" si="132"/>
        <v>0</v>
      </c>
      <c r="I13" s="2">
        <f t="shared" si="132"/>
        <v>0</v>
      </c>
      <c r="J13" s="2">
        <f t="shared" si="132"/>
        <v>0</v>
      </c>
      <c r="K13" s="2">
        <f t="shared" si="132"/>
        <v>0</v>
      </c>
      <c r="L13" s="2">
        <f t="shared" si="132"/>
        <v>0</v>
      </c>
      <c r="M13" s="2">
        <f t="shared" si="132"/>
        <v>0</v>
      </c>
      <c r="N13" s="2">
        <f t="shared" si="132"/>
        <v>0</v>
      </c>
      <c r="O13" s="2">
        <f t="shared" si="132"/>
        <v>0</v>
      </c>
      <c r="P13" s="2">
        <f t="shared" si="132"/>
        <v>0</v>
      </c>
      <c r="Q13" s="2">
        <f t="shared" si="132"/>
        <v>0</v>
      </c>
      <c r="R13" s="2">
        <f t="shared" si="132"/>
        <v>0</v>
      </c>
      <c r="S13" s="2">
        <f t="shared" si="132"/>
        <v>0</v>
      </c>
      <c r="T13" s="2">
        <f t="shared" si="132"/>
        <v>0</v>
      </c>
      <c r="U13" s="2">
        <f t="shared" si="132"/>
        <v>0</v>
      </c>
      <c r="V13" s="2">
        <f t="shared" si="132"/>
        <v>0</v>
      </c>
      <c r="W13" s="2">
        <f t="shared" si="132"/>
        <v>0</v>
      </c>
      <c r="X13" s="2">
        <f t="shared" si="132"/>
        <v>0</v>
      </c>
      <c r="Y13" s="2">
        <f t="shared" si="132"/>
        <v>0</v>
      </c>
      <c r="Z13" s="2">
        <f t="shared" si="132"/>
        <v>0</v>
      </c>
      <c r="AA13" s="2">
        <f t="shared" si="132"/>
        <v>0</v>
      </c>
      <c r="AB13" s="2">
        <f t="shared" si="132"/>
        <v>0</v>
      </c>
      <c r="AC13" s="2">
        <f t="shared" si="132"/>
        <v>0</v>
      </c>
      <c r="AD13" s="2">
        <f t="shared" si="132"/>
        <v>0</v>
      </c>
      <c r="AE13" s="2">
        <f t="shared" si="132"/>
        <v>0</v>
      </c>
      <c r="AF13" s="2">
        <f t="shared" si="132"/>
        <v>0</v>
      </c>
      <c r="AG13" s="2">
        <f t="shared" si="132"/>
        <v>0</v>
      </c>
      <c r="AH13" s="2">
        <f t="shared" si="132"/>
        <v>0</v>
      </c>
      <c r="AI13" s="2">
        <f t="shared" si="132"/>
        <v>0</v>
      </c>
      <c r="AJ13" s="2">
        <f t="shared" si="132"/>
        <v>0</v>
      </c>
      <c r="AK13" s="2">
        <f t="shared" si="132"/>
        <v>0</v>
      </c>
      <c r="AL13" s="2">
        <f t="shared" si="132"/>
        <v>0</v>
      </c>
      <c r="AM13" s="2">
        <f t="shared" si="132"/>
        <v>0</v>
      </c>
      <c r="AN13" s="2">
        <f t="shared" si="132"/>
        <v>0</v>
      </c>
      <c r="AO13" s="2">
        <f t="shared" si="132"/>
        <v>0</v>
      </c>
      <c r="AP13" s="2">
        <f t="shared" si="132"/>
        <v>0</v>
      </c>
      <c r="AQ13" s="2">
        <f t="shared" si="132"/>
        <v>0</v>
      </c>
      <c r="AR13" s="2">
        <f t="shared" si="132"/>
        <v>0</v>
      </c>
      <c r="AS13" s="2">
        <f t="shared" si="132"/>
        <v>0</v>
      </c>
      <c r="AT13" s="2">
        <f t="shared" si="132"/>
        <v>0</v>
      </c>
      <c r="AU13" s="2">
        <f t="shared" si="132"/>
        <v>0</v>
      </c>
      <c r="AV13" s="2">
        <f t="shared" si="132"/>
        <v>0</v>
      </c>
      <c r="AW13" s="2">
        <f t="shared" si="132"/>
        <v>0</v>
      </c>
      <c r="AX13" s="2">
        <f t="shared" si="132"/>
        <v>0</v>
      </c>
      <c r="AY13" s="2">
        <f t="shared" si="132"/>
        <v>0</v>
      </c>
      <c r="AZ13" s="2">
        <f t="shared" si="132"/>
        <v>0</v>
      </c>
      <c r="BA13" s="2">
        <f t="shared" si="132"/>
        <v>0</v>
      </c>
      <c r="BB13" s="2">
        <f t="shared" si="132"/>
        <v>0</v>
      </c>
      <c r="BC13" s="2">
        <f t="shared" si="132"/>
        <v>0</v>
      </c>
      <c r="BD13" s="2">
        <f t="shared" si="132"/>
        <v>0</v>
      </c>
      <c r="BE13" s="2">
        <f t="shared" si="132"/>
        <v>0</v>
      </c>
      <c r="BF13" s="2">
        <f t="shared" si="132"/>
        <v>0</v>
      </c>
      <c r="BG13" s="2">
        <f t="shared" si="132"/>
        <v>0</v>
      </c>
      <c r="BH13" s="2">
        <f t="shared" si="132"/>
        <v>0</v>
      </c>
      <c r="BI13" s="2">
        <f t="shared" si="132"/>
        <v>0</v>
      </c>
      <c r="BJ13" s="2">
        <f t="shared" si="132"/>
        <v>0</v>
      </c>
      <c r="BK13" s="2">
        <f t="shared" si="132"/>
        <v>0</v>
      </c>
      <c r="BL13" s="2">
        <f t="shared" si="132"/>
        <v>0</v>
      </c>
      <c r="BM13" s="2">
        <f t="shared" si="132"/>
        <v>0</v>
      </c>
      <c r="BN13" s="2">
        <f t="shared" si="132"/>
        <v>0</v>
      </c>
      <c r="BO13" s="2">
        <f t="shared" ref="BO13:CG13" si="133">BO12-BO11*1000/10</f>
        <v>0</v>
      </c>
      <c r="BP13" s="2">
        <f t="shared" si="133"/>
        <v>0</v>
      </c>
      <c r="BQ13" s="2">
        <f t="shared" si="133"/>
        <v>0</v>
      </c>
      <c r="BR13" s="2">
        <f t="shared" si="133"/>
        <v>0</v>
      </c>
      <c r="BS13" s="2">
        <f t="shared" si="133"/>
        <v>0</v>
      </c>
      <c r="BT13" s="2">
        <f t="shared" si="133"/>
        <v>0</v>
      </c>
      <c r="BU13" s="2">
        <f t="shared" si="133"/>
        <v>0</v>
      </c>
      <c r="BV13" s="2">
        <f t="shared" si="133"/>
        <v>0</v>
      </c>
      <c r="BW13" s="2">
        <f t="shared" si="133"/>
        <v>0</v>
      </c>
      <c r="BX13" s="2">
        <f t="shared" si="133"/>
        <v>0</v>
      </c>
      <c r="BY13" s="2">
        <f t="shared" si="133"/>
        <v>0</v>
      </c>
      <c r="BZ13" s="2">
        <f t="shared" si="133"/>
        <v>0</v>
      </c>
      <c r="CA13" s="2">
        <f t="shared" si="133"/>
        <v>0</v>
      </c>
      <c r="CB13" s="2">
        <f t="shared" si="133"/>
        <v>0</v>
      </c>
      <c r="CC13" s="2">
        <f t="shared" si="133"/>
        <v>0</v>
      </c>
      <c r="CD13" s="2">
        <f t="shared" si="133"/>
        <v>0</v>
      </c>
      <c r="CE13" s="2">
        <f t="shared" si="133"/>
        <v>0</v>
      </c>
      <c r="CF13" s="2">
        <f>CF12-CF11*1000/10</f>
        <v>0</v>
      </c>
      <c r="CG13" s="2">
        <f t="shared" si="133"/>
        <v>0</v>
      </c>
    </row>
    <row r="14" spans="1:1022" hidden="1" x14ac:dyDescent="0.3"/>
  </sheetData>
  <mergeCells count="1">
    <mergeCell ref="A3:A4"/>
  </mergeCells>
  <printOptions horizontalCentered="1"/>
  <pageMargins left="0.39370078740157483" right="0.39370078740157483" top="0.39370078740157483" bottom="0.39370078740157483" header="0.51181102362204722" footer="0.51181102362204722"/>
  <pageSetup scale="47" firstPageNumber="0" fitToHeight="0" pageOrder="overThenDown" orientation="landscape" horizontalDpi="300" verticalDpi="300" r:id="rId1"/>
  <colBreaks count="3" manualBreakCount="3">
    <brk id="27" max="13" man="1"/>
    <brk id="57" max="13" man="1"/>
    <brk id="8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75"/>
  <sheetViews>
    <sheetView view="pageBreakPreview" zoomScale="60" zoomScaleNormal="65" workbookViewId="0">
      <selection activeCell="AA12" sqref="AA12"/>
    </sheetView>
  </sheetViews>
  <sheetFormatPr defaultRowHeight="16.5" x14ac:dyDescent="0.3"/>
  <cols>
    <col min="1" max="1" width="55.7109375" style="5" customWidth="1"/>
    <col min="2" max="2" width="9.140625" style="5"/>
    <col min="3" max="3" width="9.28515625" style="5" customWidth="1"/>
    <col min="4" max="4" width="10.42578125" style="5" customWidth="1"/>
    <col min="5" max="5" width="10.42578125" style="6" customWidth="1"/>
    <col min="6" max="6" width="7.5703125" style="7" customWidth="1"/>
    <col min="7" max="7" width="29.5703125" style="5" customWidth="1"/>
    <col min="8" max="8" width="12.42578125" style="5" customWidth="1"/>
    <col min="9" max="9" width="10.7109375" style="5" customWidth="1"/>
    <col min="10" max="10" width="12.42578125" style="5" customWidth="1"/>
    <col min="11" max="11" width="12.42578125" style="6" customWidth="1"/>
    <col min="12" max="12" width="3" style="5" customWidth="1"/>
    <col min="13" max="13" width="28.5703125" style="5" customWidth="1"/>
    <col min="14" max="15" width="11.42578125" style="5" customWidth="1"/>
    <col min="16" max="16" width="12.7109375" style="5" customWidth="1"/>
    <col min="17" max="17" width="12.7109375" style="6" customWidth="1"/>
    <col min="18" max="18" width="8.42578125" style="5" customWidth="1"/>
    <col min="19" max="258" width="9.42578125" style="5" customWidth="1"/>
    <col min="259" max="259" width="55.7109375" style="5" customWidth="1"/>
    <col min="260" max="260" width="9.7109375" style="5" customWidth="1"/>
    <col min="261" max="261" width="11" style="5" customWidth="1"/>
    <col min="262" max="262" width="10.5703125" style="5" customWidth="1"/>
    <col min="263" max="263" width="7.5703125" style="5" customWidth="1"/>
    <col min="264" max="264" width="34" style="5" customWidth="1"/>
    <col min="265" max="265" width="12.42578125" style="5" customWidth="1"/>
    <col min="266" max="266" width="10.7109375" style="5" customWidth="1"/>
    <col min="267" max="267" width="12.42578125" style="5" customWidth="1"/>
    <col min="268" max="268" width="3" style="5" customWidth="1"/>
    <col min="269" max="269" width="43.140625" style="5" customWidth="1"/>
    <col min="270" max="271" width="11.42578125" style="5" customWidth="1"/>
    <col min="272" max="272" width="12.7109375" style="5" customWidth="1"/>
    <col min="273" max="273" width="14" style="5" customWidth="1"/>
    <col min="274" max="274" width="10.85546875" style="5" customWidth="1"/>
    <col min="275" max="514" width="9.42578125" style="5" customWidth="1"/>
    <col min="515" max="515" width="55.7109375" style="5" customWidth="1"/>
    <col min="516" max="516" width="9.7109375" style="5" customWidth="1"/>
    <col min="517" max="517" width="11" style="5" customWidth="1"/>
    <col min="518" max="518" width="10.5703125" style="5" customWidth="1"/>
    <col min="519" max="519" width="7.5703125" style="5" customWidth="1"/>
    <col min="520" max="520" width="34" style="5" customWidth="1"/>
    <col min="521" max="521" width="12.42578125" style="5" customWidth="1"/>
    <col min="522" max="522" width="10.7109375" style="5" customWidth="1"/>
    <col min="523" max="523" width="12.42578125" style="5" customWidth="1"/>
    <col min="524" max="524" width="3" style="5" customWidth="1"/>
    <col min="525" max="525" width="43.140625" style="5" customWidth="1"/>
    <col min="526" max="527" width="11.42578125" style="5" customWidth="1"/>
    <col min="528" max="528" width="12.7109375" style="5" customWidth="1"/>
    <col min="529" max="529" width="14" style="5" customWidth="1"/>
    <col min="530" max="530" width="10.85546875" style="5" customWidth="1"/>
    <col min="531" max="770" width="9.42578125" style="5" customWidth="1"/>
    <col min="771" max="771" width="55.7109375" style="5" customWidth="1"/>
    <col min="772" max="772" width="9.7109375" style="5" customWidth="1"/>
    <col min="773" max="773" width="11" style="5" customWidth="1"/>
    <col min="774" max="774" width="10.5703125" style="5" customWidth="1"/>
    <col min="775" max="775" width="7.5703125" style="5" customWidth="1"/>
    <col min="776" max="776" width="34" style="5" customWidth="1"/>
    <col min="777" max="777" width="12.42578125" style="5" customWidth="1"/>
    <col min="778" max="778" width="10.7109375" style="5" customWidth="1"/>
    <col min="779" max="779" width="12.42578125" style="5" customWidth="1"/>
    <col min="780" max="780" width="3" style="5" customWidth="1"/>
    <col min="781" max="781" width="43.140625" style="5" customWidth="1"/>
    <col min="782" max="783" width="11.42578125" style="5" customWidth="1"/>
    <col min="784" max="784" width="12.7109375" style="5" customWidth="1"/>
    <col min="785" max="785" width="14" style="5" customWidth="1"/>
    <col min="786" max="786" width="10.85546875" style="5" customWidth="1"/>
    <col min="787" max="1024" width="9.42578125" style="5" customWidth="1"/>
    <col min="1025" max="16384" width="9.140625" style="50"/>
  </cols>
  <sheetData>
    <row r="1" spans="1:21" x14ac:dyDescent="0.3">
      <c r="Q1" s="8"/>
    </row>
    <row r="2" spans="1:21" ht="37.5" customHeight="1" x14ac:dyDescent="0.3">
      <c r="A2" s="322" t="s">
        <v>564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21" ht="15.6" customHeight="1" x14ac:dyDescent="0.3">
      <c r="A3" s="323" t="s">
        <v>141</v>
      </c>
      <c r="B3" s="323" t="s">
        <v>142</v>
      </c>
      <c r="C3" s="323" t="s">
        <v>143</v>
      </c>
      <c r="D3" s="323" t="s">
        <v>144</v>
      </c>
      <c r="E3" s="323" t="s">
        <v>145</v>
      </c>
      <c r="F3" s="9"/>
      <c r="G3" s="10"/>
      <c r="H3" s="10"/>
      <c r="I3" s="10"/>
      <c r="J3" s="10"/>
      <c r="K3" s="11"/>
      <c r="L3" s="10"/>
      <c r="M3" s="10"/>
      <c r="N3" s="10"/>
      <c r="O3" s="10"/>
      <c r="P3" s="10"/>
      <c r="Q3" s="12"/>
    </row>
    <row r="4" spans="1:21" ht="43.5" customHeight="1" x14ac:dyDescent="0.3">
      <c r="A4" s="323"/>
      <c r="B4" s="323"/>
      <c r="C4" s="323"/>
      <c r="D4" s="323"/>
      <c r="E4" s="323"/>
      <c r="F4" s="9"/>
      <c r="G4" s="13" t="s">
        <v>146</v>
      </c>
      <c r="H4" s="13" t="s">
        <v>147</v>
      </c>
      <c r="I4" s="13" t="s">
        <v>148</v>
      </c>
      <c r="J4" s="13" t="s">
        <v>12</v>
      </c>
      <c r="K4" s="14" t="s">
        <v>149</v>
      </c>
      <c r="L4" s="15"/>
      <c r="M4" s="13" t="s">
        <v>150</v>
      </c>
      <c r="N4" s="13" t="s">
        <v>147</v>
      </c>
      <c r="O4" s="13" t="s">
        <v>148</v>
      </c>
      <c r="P4" s="13" t="s">
        <v>12</v>
      </c>
      <c r="Q4" s="14" t="s">
        <v>149</v>
      </c>
    </row>
    <row r="5" spans="1:21" x14ac:dyDescent="0.3">
      <c r="A5" s="16" t="s">
        <v>151</v>
      </c>
      <c r="B5" s="17">
        <f>Нетто!BX6</f>
        <v>0</v>
      </c>
      <c r="C5" s="17">
        <f>Нетто!BX8</f>
        <v>80</v>
      </c>
      <c r="D5" s="17">
        <f>Нетто!BX10</f>
        <v>0</v>
      </c>
      <c r="E5" s="18">
        <f>SUM(B5:D5)</f>
        <v>80</v>
      </c>
      <c r="F5" s="19"/>
      <c r="G5" s="20" t="s">
        <v>152</v>
      </c>
      <c r="H5" s="21">
        <f>SUM(H6:H17)</f>
        <v>16.8</v>
      </c>
      <c r="I5" s="21">
        <f>SUM(I6:I17)</f>
        <v>16.399999999999999</v>
      </c>
      <c r="J5" s="21">
        <f>SUM(J6:J17)</f>
        <v>0.2</v>
      </c>
      <c r="K5" s="21">
        <f>SUM(K6:K17)</f>
        <v>33.400000000000006</v>
      </c>
      <c r="L5" s="22"/>
      <c r="M5" s="20" t="s">
        <v>152</v>
      </c>
      <c r="N5" s="21">
        <f>SUM(N6:N10)</f>
        <v>0</v>
      </c>
      <c r="O5" s="21">
        <f>SUM(O6:O10)</f>
        <v>62.8</v>
      </c>
      <c r="P5" s="21">
        <f>SUM(P6:P10)</f>
        <v>2.7</v>
      </c>
      <c r="Q5" s="21">
        <f>SUM(Q6:Q10)</f>
        <v>65.5</v>
      </c>
      <c r="R5" s="23"/>
      <c r="S5" s="23"/>
      <c r="T5" s="23"/>
      <c r="U5" s="23"/>
    </row>
    <row r="6" spans="1:21" x14ac:dyDescent="0.3">
      <c r="A6" s="16" t="s">
        <v>153</v>
      </c>
      <c r="B6" s="18">
        <f>H60</f>
        <v>56.5</v>
      </c>
      <c r="C6" s="18">
        <f t="shared" ref="C6:D6" si="0">I60</f>
        <v>52</v>
      </c>
      <c r="D6" s="18">
        <f t="shared" si="0"/>
        <v>0</v>
      </c>
      <c r="E6" s="18">
        <f t="shared" ref="E6:E21" si="1">SUM(B6:D6)</f>
        <v>108.5</v>
      </c>
      <c r="F6" s="19"/>
      <c r="G6" s="24" t="s">
        <v>154</v>
      </c>
      <c r="H6" s="24">
        <f>Нетто!AH6</f>
        <v>3.6</v>
      </c>
      <c r="I6" s="24">
        <f>Нетто!AH8</f>
        <v>7.8</v>
      </c>
      <c r="J6" s="24">
        <f>Нетто!AH10</f>
        <v>0.2</v>
      </c>
      <c r="K6" s="21">
        <f>SUM(H6:J6)</f>
        <v>11.6</v>
      </c>
      <c r="L6" s="22"/>
      <c r="M6" s="24" t="s">
        <v>155</v>
      </c>
      <c r="N6" s="24">
        <f>Нетто!J6+Нетто!K6+Нетто!L6+Нетто!M6</f>
        <v>0</v>
      </c>
      <c r="O6" s="24">
        <f>Нетто!J8+Нетто!K8+Нетто!L8+Нетто!M8</f>
        <v>62.8</v>
      </c>
      <c r="P6" s="24">
        <f>Нетто!J10+Нетто!K10+Нетто!L10+Нетто!M10</f>
        <v>2.7</v>
      </c>
      <c r="Q6" s="21">
        <f>SUM(N6:P6)</f>
        <v>65.5</v>
      </c>
      <c r="R6" s="23"/>
      <c r="S6" s="23"/>
      <c r="T6" s="23"/>
      <c r="U6" s="23"/>
    </row>
    <row r="7" spans="1:21" x14ac:dyDescent="0.3">
      <c r="A7" s="16" t="s">
        <v>156</v>
      </c>
      <c r="B7" s="17">
        <f>Нетто!AW6</f>
        <v>10.1</v>
      </c>
      <c r="C7" s="17">
        <f>Нетто!AW8</f>
        <v>23.5</v>
      </c>
      <c r="D7" s="17">
        <f>Нетто!AW10</f>
        <v>31.1</v>
      </c>
      <c r="E7" s="18">
        <f t="shared" si="1"/>
        <v>64.7</v>
      </c>
      <c r="F7" s="19"/>
      <c r="G7" s="24" t="s">
        <v>157</v>
      </c>
      <c r="H7" s="24">
        <f>Нетто!AE6</f>
        <v>0</v>
      </c>
      <c r="I7" s="24">
        <f>Нетто!AE8</f>
        <v>6.6</v>
      </c>
      <c r="J7" s="24">
        <f>Нетто!AE10</f>
        <v>0</v>
      </c>
      <c r="K7" s="21">
        <f t="shared" ref="K7:K17" si="2">SUM(H7:J7)</f>
        <v>6.6</v>
      </c>
      <c r="L7" s="22"/>
      <c r="M7" s="24" t="s">
        <v>158</v>
      </c>
      <c r="N7" s="24"/>
      <c r="O7" s="24"/>
      <c r="P7" s="24"/>
      <c r="Q7" s="21">
        <f t="shared" ref="Q7:Q10" si="3">SUM(N7:P7)</f>
        <v>0</v>
      </c>
      <c r="R7" s="23"/>
      <c r="S7" s="23"/>
      <c r="T7" s="23"/>
      <c r="U7" s="23"/>
    </row>
    <row r="8" spans="1:21" x14ac:dyDescent="0.3">
      <c r="A8" s="16" t="s">
        <v>159</v>
      </c>
      <c r="B8" s="17"/>
      <c r="C8" s="17"/>
      <c r="D8" s="17"/>
      <c r="E8" s="18">
        <f t="shared" si="1"/>
        <v>0</v>
      </c>
      <c r="F8" s="19"/>
      <c r="G8" s="24" t="s">
        <v>160</v>
      </c>
      <c r="H8" s="24">
        <f>Нетто!AF6</f>
        <v>1.5</v>
      </c>
      <c r="I8" s="24">
        <f>Нетто!AF8</f>
        <v>0</v>
      </c>
      <c r="J8" s="24">
        <f>Нетто!AF10</f>
        <v>0</v>
      </c>
      <c r="K8" s="21">
        <f t="shared" si="2"/>
        <v>1.5</v>
      </c>
      <c r="L8" s="22"/>
      <c r="M8" s="24" t="s">
        <v>161</v>
      </c>
      <c r="N8" s="24"/>
      <c r="O8" s="24"/>
      <c r="P8" s="24"/>
      <c r="Q8" s="21">
        <f t="shared" si="3"/>
        <v>0</v>
      </c>
      <c r="R8" s="23"/>
      <c r="S8" s="23"/>
      <c r="T8" s="23"/>
      <c r="U8" s="23"/>
    </row>
    <row r="9" spans="1:21" x14ac:dyDescent="0.3">
      <c r="A9" s="16" t="s">
        <v>162</v>
      </c>
      <c r="B9" s="18">
        <f>H5</f>
        <v>16.8</v>
      </c>
      <c r="C9" s="18">
        <f t="shared" ref="C9:D9" si="4">I5</f>
        <v>16.399999999999999</v>
      </c>
      <c r="D9" s="18">
        <f t="shared" si="4"/>
        <v>0.2</v>
      </c>
      <c r="E9" s="18">
        <f t="shared" si="1"/>
        <v>33.400000000000006</v>
      </c>
      <c r="F9" s="19"/>
      <c r="G9" s="24" t="s">
        <v>163</v>
      </c>
      <c r="H9" s="24">
        <f>Нетто!AG6</f>
        <v>4.9000000000000004</v>
      </c>
      <c r="I9" s="24">
        <f>Нетто!AG8</f>
        <v>0</v>
      </c>
      <c r="J9" s="24">
        <f>Нетто!AG10</f>
        <v>0</v>
      </c>
      <c r="K9" s="21">
        <f t="shared" si="2"/>
        <v>4.9000000000000004</v>
      </c>
      <c r="L9" s="22"/>
      <c r="M9" s="24" t="s">
        <v>164</v>
      </c>
      <c r="N9" s="24"/>
      <c r="O9" s="24"/>
      <c r="P9" s="24"/>
      <c r="Q9" s="21">
        <f t="shared" si="3"/>
        <v>0</v>
      </c>
      <c r="R9" s="23"/>
      <c r="S9" s="23"/>
      <c r="T9" s="23"/>
      <c r="U9" s="23"/>
    </row>
    <row r="10" spans="1:21" x14ac:dyDescent="0.3">
      <c r="A10" s="16" t="s">
        <v>165</v>
      </c>
      <c r="B10" s="17">
        <f>Нетто!BF6</f>
        <v>0</v>
      </c>
      <c r="C10" s="17">
        <f>Нетто!BF8</f>
        <v>4.8</v>
      </c>
      <c r="D10" s="17">
        <f>Нетто!BF10</f>
        <v>0</v>
      </c>
      <c r="E10" s="18">
        <f t="shared" si="1"/>
        <v>4.8</v>
      </c>
      <c r="F10" s="19"/>
      <c r="G10" s="24" t="s">
        <v>166</v>
      </c>
      <c r="H10" s="24"/>
      <c r="I10" s="24"/>
      <c r="J10" s="24"/>
      <c r="K10" s="21">
        <f t="shared" si="2"/>
        <v>0</v>
      </c>
      <c r="L10" s="22"/>
      <c r="M10" s="24" t="s">
        <v>167</v>
      </c>
      <c r="N10" s="24"/>
      <c r="O10" s="24"/>
      <c r="P10" s="24"/>
      <c r="Q10" s="21">
        <f t="shared" si="3"/>
        <v>0</v>
      </c>
      <c r="R10" s="23"/>
      <c r="S10" s="23"/>
      <c r="T10" s="23"/>
      <c r="U10" s="23"/>
    </row>
    <row r="11" spans="1:21" x14ac:dyDescent="0.3">
      <c r="A11" s="16" t="s">
        <v>168</v>
      </c>
      <c r="B11" s="17">
        <f>Нетто!AB6</f>
        <v>6.4</v>
      </c>
      <c r="C11" s="17">
        <f>Нетто!AB8</f>
        <v>120</v>
      </c>
      <c r="D11" s="17">
        <f>Нетто!AB10</f>
        <v>0</v>
      </c>
      <c r="E11" s="18">
        <f t="shared" si="1"/>
        <v>126.4</v>
      </c>
      <c r="F11" s="19"/>
      <c r="G11" s="24" t="s">
        <v>169</v>
      </c>
      <c r="H11" s="24"/>
      <c r="I11" s="24"/>
      <c r="J11" s="24"/>
      <c r="K11" s="21">
        <f t="shared" si="2"/>
        <v>0</v>
      </c>
      <c r="L11" s="22"/>
      <c r="M11" s="25"/>
      <c r="N11" s="25"/>
      <c r="O11" s="25"/>
      <c r="P11" s="25"/>
      <c r="Q11" s="26"/>
      <c r="R11" s="23"/>
      <c r="S11" s="23"/>
      <c r="T11" s="23"/>
      <c r="U11" s="23"/>
    </row>
    <row r="12" spans="1:21" ht="33" x14ac:dyDescent="0.3">
      <c r="A12" s="16" t="s">
        <v>170</v>
      </c>
      <c r="B12" s="18">
        <f>H43</f>
        <v>0</v>
      </c>
      <c r="C12" s="18">
        <f t="shared" ref="C12:D12" si="5">I43</f>
        <v>116.50999999999999</v>
      </c>
      <c r="D12" s="18">
        <f t="shared" si="5"/>
        <v>0.7</v>
      </c>
      <c r="E12" s="18">
        <f>SUM(B12:D12)</f>
        <v>117.21</v>
      </c>
      <c r="F12" s="19"/>
      <c r="G12" s="24" t="s">
        <v>171</v>
      </c>
      <c r="H12" s="24"/>
      <c r="I12" s="24"/>
      <c r="J12" s="24"/>
      <c r="K12" s="21">
        <f t="shared" si="2"/>
        <v>0</v>
      </c>
      <c r="L12" s="22"/>
      <c r="M12" s="24" t="s">
        <v>172</v>
      </c>
      <c r="N12" s="27" t="s">
        <v>147</v>
      </c>
      <c r="O12" s="27" t="s">
        <v>148</v>
      </c>
      <c r="P12" s="13" t="s">
        <v>12</v>
      </c>
      <c r="Q12" s="28" t="s">
        <v>173</v>
      </c>
      <c r="R12" s="23"/>
      <c r="S12" s="23"/>
      <c r="T12" s="23"/>
      <c r="U12" s="23"/>
    </row>
    <row r="13" spans="1:21" x14ac:dyDescent="0.3">
      <c r="A13" s="16" t="s">
        <v>174</v>
      </c>
      <c r="B13" s="18">
        <f>N40</f>
        <v>20.8</v>
      </c>
      <c r="C13" s="18">
        <f t="shared" ref="C13:D13" si="6">O40</f>
        <v>75.599999999999994</v>
      </c>
      <c r="D13" s="18">
        <f t="shared" si="6"/>
        <v>0</v>
      </c>
      <c r="E13" s="18">
        <f t="shared" si="1"/>
        <v>96.399999999999991</v>
      </c>
      <c r="F13" s="19"/>
      <c r="G13" s="24" t="s">
        <v>175</v>
      </c>
      <c r="H13" s="24">
        <f>Нетто!AY6</f>
        <v>4.3</v>
      </c>
      <c r="I13" s="24">
        <f>Нетто!AY8</f>
        <v>0</v>
      </c>
      <c r="J13" s="24">
        <f>Нетто!AY10</f>
        <v>0</v>
      </c>
      <c r="K13" s="21">
        <f t="shared" si="2"/>
        <v>4.3</v>
      </c>
      <c r="L13" s="22"/>
      <c r="M13" s="20" t="s">
        <v>152</v>
      </c>
      <c r="N13" s="21">
        <f>SUM(N14:N16)</f>
        <v>0</v>
      </c>
      <c r="O13" s="21">
        <f>SUM(O14:O16)</f>
        <v>0</v>
      </c>
      <c r="P13" s="21">
        <f>SUM(P14:P16)</f>
        <v>0</v>
      </c>
      <c r="Q13" s="21">
        <f>SUM(Q14:Q16)</f>
        <v>0</v>
      </c>
      <c r="R13" s="23"/>
      <c r="S13" s="23"/>
      <c r="T13" s="23"/>
      <c r="U13" s="23"/>
    </row>
    <row r="14" spans="1:21" x14ac:dyDescent="0.3">
      <c r="A14" s="16" t="s">
        <v>176</v>
      </c>
      <c r="B14" s="18">
        <f>H20</f>
        <v>170.49999999999997</v>
      </c>
      <c r="C14" s="18">
        <f t="shared" ref="C14:D14" si="7">I20</f>
        <v>18.7</v>
      </c>
      <c r="D14" s="18">
        <f t="shared" si="7"/>
        <v>140.4</v>
      </c>
      <c r="E14" s="18">
        <f t="shared" si="1"/>
        <v>329.59999999999997</v>
      </c>
      <c r="F14" s="19"/>
      <c r="G14" s="24" t="s">
        <v>331</v>
      </c>
      <c r="H14" s="24">
        <f>Нетто!BY6</f>
        <v>2.5</v>
      </c>
      <c r="I14" s="24">
        <f>Нетто!BY8</f>
        <v>0</v>
      </c>
      <c r="J14" s="24">
        <f>Нетто!BY10</f>
        <v>0</v>
      </c>
      <c r="K14" s="21">
        <f t="shared" si="2"/>
        <v>2.5</v>
      </c>
      <c r="L14" s="22"/>
      <c r="M14" s="24" t="s">
        <v>177</v>
      </c>
      <c r="N14" s="24"/>
      <c r="O14" s="24"/>
      <c r="P14" s="24"/>
      <c r="Q14" s="21">
        <f>SUM(N14:P14)</f>
        <v>0</v>
      </c>
      <c r="R14" s="23"/>
      <c r="S14" s="23"/>
      <c r="T14" s="23"/>
      <c r="U14" s="23"/>
    </row>
    <row r="15" spans="1:21" x14ac:dyDescent="0.3">
      <c r="A15" s="16" t="s">
        <v>178</v>
      </c>
      <c r="B15" s="17"/>
      <c r="C15" s="17"/>
      <c r="D15" s="17"/>
      <c r="E15" s="18">
        <f t="shared" si="1"/>
        <v>0</v>
      </c>
      <c r="F15" s="19"/>
      <c r="G15" s="24" t="s">
        <v>179</v>
      </c>
      <c r="H15" s="24"/>
      <c r="I15" s="24"/>
      <c r="J15" s="24"/>
      <c r="K15" s="21">
        <f t="shared" si="2"/>
        <v>0</v>
      </c>
      <c r="L15" s="22"/>
      <c r="M15" s="24" t="s">
        <v>180</v>
      </c>
      <c r="N15" s="24"/>
      <c r="O15" s="24"/>
      <c r="P15" s="24"/>
      <c r="Q15" s="21">
        <f t="shared" ref="Q15" si="8">SUM(N15:P15)</f>
        <v>0</v>
      </c>
      <c r="R15" s="23"/>
      <c r="S15" s="23"/>
      <c r="T15" s="23"/>
      <c r="U15" s="23"/>
    </row>
    <row r="16" spans="1:21" x14ac:dyDescent="0.3">
      <c r="A16" s="16" t="s">
        <v>181</v>
      </c>
      <c r="B16" s="18">
        <f>N48</f>
        <v>0</v>
      </c>
      <c r="C16" s="18">
        <f>O48</f>
        <v>0</v>
      </c>
      <c r="D16" s="18">
        <f>P48</f>
        <v>0</v>
      </c>
      <c r="E16" s="18">
        <f t="shared" si="1"/>
        <v>0</v>
      </c>
      <c r="F16" s="19"/>
      <c r="G16" s="24" t="s">
        <v>182</v>
      </c>
      <c r="H16" s="24">
        <f>Нетто!O6</f>
        <v>0</v>
      </c>
      <c r="I16" s="24">
        <f>Нетто!O8</f>
        <v>2</v>
      </c>
      <c r="J16" s="24">
        <f>Нетто!O10</f>
        <v>0</v>
      </c>
      <c r="K16" s="21">
        <f t="shared" si="2"/>
        <v>2</v>
      </c>
      <c r="L16" s="22"/>
      <c r="M16" s="24" t="s">
        <v>82</v>
      </c>
      <c r="N16" s="24"/>
      <c r="O16" s="24"/>
      <c r="P16" s="24"/>
      <c r="Q16" s="21">
        <f>SUM(N16:P16)</f>
        <v>0</v>
      </c>
      <c r="R16" s="23"/>
      <c r="S16" s="23"/>
      <c r="T16" s="23"/>
      <c r="U16" s="23"/>
    </row>
    <row r="17" spans="1:21" x14ac:dyDescent="0.3">
      <c r="A17" s="16" t="s">
        <v>129</v>
      </c>
      <c r="B17" s="17"/>
      <c r="C17" s="17"/>
      <c r="D17" s="17"/>
      <c r="E17" s="18">
        <f t="shared" si="1"/>
        <v>0</v>
      </c>
      <c r="F17" s="19"/>
      <c r="G17" s="24" t="s">
        <v>183</v>
      </c>
      <c r="H17" s="24"/>
      <c r="I17" s="24"/>
      <c r="J17" s="24"/>
      <c r="K17" s="21">
        <f t="shared" si="2"/>
        <v>0</v>
      </c>
      <c r="L17" s="22"/>
      <c r="M17" s="22"/>
      <c r="N17" s="22"/>
      <c r="O17" s="22"/>
      <c r="P17" s="22"/>
      <c r="Q17" s="26"/>
      <c r="R17" s="23"/>
      <c r="S17" s="23"/>
      <c r="T17" s="23"/>
      <c r="U17" s="23"/>
    </row>
    <row r="18" spans="1:21" x14ac:dyDescent="0.3">
      <c r="A18" s="16" t="s">
        <v>184</v>
      </c>
      <c r="B18" s="17"/>
      <c r="C18" s="17"/>
      <c r="D18" s="17"/>
      <c r="E18" s="18">
        <f t="shared" si="1"/>
        <v>0</v>
      </c>
      <c r="F18" s="19"/>
      <c r="G18" s="22"/>
      <c r="H18" s="22"/>
      <c r="I18" s="22"/>
      <c r="J18" s="22"/>
      <c r="K18" s="29"/>
      <c r="L18" s="29"/>
      <c r="M18" s="24" t="s">
        <v>185</v>
      </c>
      <c r="N18" s="27" t="s">
        <v>147</v>
      </c>
      <c r="O18" s="27" t="s">
        <v>148</v>
      </c>
      <c r="P18" s="13" t="s">
        <v>12</v>
      </c>
      <c r="Q18" s="28" t="s">
        <v>149</v>
      </c>
      <c r="R18" s="23"/>
      <c r="S18" s="23"/>
      <c r="T18" s="23"/>
      <c r="U18" s="23"/>
    </row>
    <row r="19" spans="1:21" ht="33" x14ac:dyDescent="0.3">
      <c r="A19" s="16" t="s">
        <v>186</v>
      </c>
      <c r="B19" s="17">
        <f>Нетто!BN6</f>
        <v>0</v>
      </c>
      <c r="C19" s="17">
        <f>Нетто!BN8</f>
        <v>40</v>
      </c>
      <c r="D19" s="17">
        <f>Нетто!BN10</f>
        <v>0</v>
      </c>
      <c r="E19" s="18">
        <f t="shared" si="1"/>
        <v>40</v>
      </c>
      <c r="F19" s="19"/>
      <c r="G19" s="24" t="s">
        <v>176</v>
      </c>
      <c r="H19" s="27" t="s">
        <v>147</v>
      </c>
      <c r="I19" s="27" t="s">
        <v>148</v>
      </c>
      <c r="J19" s="13" t="s">
        <v>12</v>
      </c>
      <c r="K19" s="28" t="s">
        <v>149</v>
      </c>
      <c r="L19" s="22"/>
      <c r="M19" s="20" t="s">
        <v>152</v>
      </c>
      <c r="N19" s="21">
        <f>SUM(N20:N23)</f>
        <v>0</v>
      </c>
      <c r="O19" s="21">
        <f>SUM(O20:O23)</f>
        <v>26.3</v>
      </c>
      <c r="P19" s="21">
        <f>SUM(P20:P23)</f>
        <v>0</v>
      </c>
      <c r="Q19" s="21">
        <f>SUM(Q20:Q23)</f>
        <v>26.3</v>
      </c>
      <c r="R19" s="23"/>
      <c r="S19" s="23"/>
      <c r="T19" s="23"/>
      <c r="U19" s="23"/>
    </row>
    <row r="20" spans="1:21" x14ac:dyDescent="0.3">
      <c r="A20" s="16" t="s">
        <v>187</v>
      </c>
      <c r="B20" s="18">
        <f>N5</f>
        <v>0</v>
      </c>
      <c r="C20" s="18">
        <f t="shared" ref="C20:D20" si="9">O5</f>
        <v>62.8</v>
      </c>
      <c r="D20" s="18">
        <f t="shared" si="9"/>
        <v>2.7</v>
      </c>
      <c r="E20" s="18">
        <f t="shared" si="1"/>
        <v>65.5</v>
      </c>
      <c r="F20" s="19"/>
      <c r="G20" s="20" t="s">
        <v>152</v>
      </c>
      <c r="H20" s="21">
        <f>SUM(H21:H34)</f>
        <v>170.49999999999997</v>
      </c>
      <c r="I20" s="21">
        <f>SUM(I21:I34)</f>
        <v>18.7</v>
      </c>
      <c r="J20" s="21">
        <f>SUM(J21:J34)</f>
        <v>140.4</v>
      </c>
      <c r="K20" s="21">
        <f>SUM(K21:K34)</f>
        <v>329.6</v>
      </c>
      <c r="L20" s="22"/>
      <c r="M20" s="24" t="s">
        <v>188</v>
      </c>
      <c r="N20" s="24"/>
      <c r="O20" s="24"/>
      <c r="P20" s="24"/>
      <c r="Q20" s="21">
        <f>SUM(N20:P20)</f>
        <v>0</v>
      </c>
      <c r="R20" s="23"/>
      <c r="S20" s="23"/>
      <c r="T20" s="23"/>
      <c r="U20" s="23"/>
    </row>
    <row r="21" spans="1:21" x14ac:dyDescent="0.3">
      <c r="A21" s="16" t="s">
        <v>189</v>
      </c>
      <c r="B21" s="18">
        <f>H37</f>
        <v>0</v>
      </c>
      <c r="C21" s="18">
        <f t="shared" ref="C21:D21" si="10">I37</f>
        <v>4.4000000000000004</v>
      </c>
      <c r="D21" s="18">
        <f t="shared" si="10"/>
        <v>0</v>
      </c>
      <c r="E21" s="18">
        <f t="shared" si="1"/>
        <v>4.4000000000000004</v>
      </c>
      <c r="F21" s="19"/>
      <c r="G21" s="24" t="s">
        <v>190</v>
      </c>
      <c r="H21" s="24">
        <f>Нетто!B6</f>
        <v>0</v>
      </c>
      <c r="I21" s="24">
        <f>Нетто!B8</f>
        <v>6</v>
      </c>
      <c r="J21" s="24">
        <f>Нетто!B10</f>
        <v>0</v>
      </c>
      <c r="K21" s="21">
        <f>SUM(H21:J21)</f>
        <v>6</v>
      </c>
      <c r="L21" s="22"/>
      <c r="M21" s="24" t="s">
        <v>191</v>
      </c>
      <c r="N21" s="24">
        <f>Нетто!BU6</f>
        <v>0</v>
      </c>
      <c r="O21" s="24">
        <f>Нетто!BU8</f>
        <v>8.8000000000000007</v>
      </c>
      <c r="P21" s="24">
        <f>Нетто!BU10</f>
        <v>0</v>
      </c>
      <c r="Q21" s="21">
        <f t="shared" ref="Q21:Q22" si="11">SUM(N21:P21)</f>
        <v>8.8000000000000007</v>
      </c>
      <c r="R21" s="23"/>
      <c r="S21" s="23"/>
      <c r="T21" s="23"/>
      <c r="U21" s="23"/>
    </row>
    <row r="22" spans="1:21" x14ac:dyDescent="0.3">
      <c r="A22" s="16" t="s">
        <v>192</v>
      </c>
      <c r="B22" s="18">
        <f>N33</f>
        <v>0</v>
      </c>
      <c r="C22" s="18">
        <f t="shared" ref="C22:D22" si="12">O33</f>
        <v>32.832000000000001</v>
      </c>
      <c r="D22" s="18">
        <f t="shared" si="12"/>
        <v>5.7120000000000006</v>
      </c>
      <c r="E22" s="18">
        <f t="shared" ref="E22:E42" si="13">SUM(B22:D22)</f>
        <v>38.544000000000004</v>
      </c>
      <c r="F22" s="19"/>
      <c r="G22" s="24" t="s">
        <v>193</v>
      </c>
      <c r="H22" s="24"/>
      <c r="I22" s="24"/>
      <c r="J22" s="24"/>
      <c r="K22" s="21">
        <f t="shared" ref="K22:K34" si="14">SUM(H22:J22)</f>
        <v>0</v>
      </c>
      <c r="L22" s="22"/>
      <c r="M22" s="24" t="s">
        <v>194</v>
      </c>
      <c r="N22" s="24">
        <f>Нетто!AX6</f>
        <v>0</v>
      </c>
      <c r="O22" s="24">
        <f>Нетто!AX8</f>
        <v>12.2</v>
      </c>
      <c r="P22" s="24">
        <f>Нетто!AX10</f>
        <v>0</v>
      </c>
      <c r="Q22" s="21">
        <f t="shared" si="11"/>
        <v>12.2</v>
      </c>
      <c r="R22" s="23"/>
      <c r="S22" s="23"/>
      <c r="T22" s="23"/>
      <c r="U22" s="23"/>
    </row>
    <row r="23" spans="1:21" x14ac:dyDescent="0.3">
      <c r="A23" s="16" t="s">
        <v>195</v>
      </c>
      <c r="B23" s="18">
        <f>N19</f>
        <v>0</v>
      </c>
      <c r="C23" s="18">
        <f t="shared" ref="C23:D23" si="15">O19</f>
        <v>26.3</v>
      </c>
      <c r="D23" s="18">
        <f t="shared" si="15"/>
        <v>0</v>
      </c>
      <c r="E23" s="18">
        <f t="shared" si="13"/>
        <v>26.3</v>
      </c>
      <c r="F23" s="19"/>
      <c r="G23" s="24" t="s">
        <v>196</v>
      </c>
      <c r="H23" s="24"/>
      <c r="I23" s="24"/>
      <c r="J23" s="24"/>
      <c r="K23" s="21">
        <f t="shared" si="14"/>
        <v>0</v>
      </c>
      <c r="L23" s="22"/>
      <c r="M23" s="24" t="s">
        <v>197</v>
      </c>
      <c r="N23" s="24">
        <f>Нетто!BH6+Нетто!N6</f>
        <v>0</v>
      </c>
      <c r="O23" s="24">
        <f>Нетто!N8+Нетто!BH8</f>
        <v>5.3</v>
      </c>
      <c r="P23" s="24">
        <f>Нетто!BH10+Нетто!N10</f>
        <v>0</v>
      </c>
      <c r="Q23" s="21">
        <f>SUM(N23:P23)</f>
        <v>5.3</v>
      </c>
      <c r="R23" s="23"/>
      <c r="S23" s="23"/>
      <c r="T23" s="23"/>
      <c r="U23" s="23"/>
    </row>
    <row r="24" spans="1:21" x14ac:dyDescent="0.3">
      <c r="A24" s="16" t="s">
        <v>198</v>
      </c>
      <c r="B24" s="18">
        <f>N26</f>
        <v>0</v>
      </c>
      <c r="C24" s="18">
        <f t="shared" ref="C24:D24" si="16">O26</f>
        <v>0</v>
      </c>
      <c r="D24" s="18">
        <f t="shared" si="16"/>
        <v>0</v>
      </c>
      <c r="E24" s="18">
        <f t="shared" si="13"/>
        <v>0</v>
      </c>
      <c r="F24" s="19"/>
      <c r="G24" s="24" t="s">
        <v>101</v>
      </c>
      <c r="H24" s="24">
        <f>Нетто!AL6</f>
        <v>2.1</v>
      </c>
      <c r="I24" s="24">
        <f>Нетто!AL8</f>
        <v>0.2</v>
      </c>
      <c r="J24" s="24">
        <f>Нетто!AL10</f>
        <v>0</v>
      </c>
      <c r="K24" s="21">
        <f t="shared" si="14"/>
        <v>2.3000000000000003</v>
      </c>
      <c r="L24" s="22"/>
      <c r="M24" s="23"/>
      <c r="N24" s="23"/>
      <c r="O24" s="23"/>
      <c r="P24" s="23"/>
      <c r="Q24" s="26"/>
      <c r="R24" s="23"/>
      <c r="S24" s="23"/>
      <c r="T24" s="23"/>
      <c r="U24" s="23"/>
    </row>
    <row r="25" spans="1:21" x14ac:dyDescent="0.3">
      <c r="A25" s="16" t="s">
        <v>199</v>
      </c>
      <c r="B25" s="18">
        <f>N13</f>
        <v>0</v>
      </c>
      <c r="C25" s="18">
        <f t="shared" ref="C25:D25" si="17">O13</f>
        <v>0</v>
      </c>
      <c r="D25" s="18">
        <f t="shared" si="17"/>
        <v>0</v>
      </c>
      <c r="E25" s="18">
        <f>SUM(B25:D25)</f>
        <v>0</v>
      </c>
      <c r="F25" s="19"/>
      <c r="G25" s="24" t="s">
        <v>200</v>
      </c>
      <c r="H25" s="24">
        <f>Нетто!R6+Нетто!BE6</f>
        <v>0</v>
      </c>
      <c r="I25" s="24">
        <f>Нетто!BE8+Нетто!R8</f>
        <v>0</v>
      </c>
      <c r="J25" s="24">
        <f>Нетто!R10+Нетто!BE10</f>
        <v>3</v>
      </c>
      <c r="K25" s="21">
        <f t="shared" si="14"/>
        <v>3</v>
      </c>
      <c r="L25" s="22"/>
      <c r="M25" s="24" t="s">
        <v>201</v>
      </c>
      <c r="N25" s="27" t="s">
        <v>147</v>
      </c>
      <c r="O25" s="27" t="s">
        <v>148</v>
      </c>
      <c r="P25" s="13" t="s">
        <v>12</v>
      </c>
      <c r="Q25" s="28" t="s">
        <v>173</v>
      </c>
      <c r="R25" s="23"/>
      <c r="S25" s="23"/>
      <c r="T25" s="23"/>
      <c r="U25" s="23"/>
    </row>
    <row r="26" spans="1:21" x14ac:dyDescent="0.3">
      <c r="A26" s="16" t="s">
        <v>202</v>
      </c>
      <c r="B26" s="18">
        <f>N57</f>
        <v>122.3</v>
      </c>
      <c r="C26" s="18">
        <f t="shared" ref="C26:D26" si="18">O57</f>
        <v>3</v>
      </c>
      <c r="D26" s="18">
        <f t="shared" si="18"/>
        <v>56.7</v>
      </c>
      <c r="E26" s="18">
        <f t="shared" si="13"/>
        <v>182</v>
      </c>
      <c r="F26" s="19"/>
      <c r="G26" s="24" t="s">
        <v>203</v>
      </c>
      <c r="H26" s="24">
        <f>Нетто!D6</f>
        <v>15</v>
      </c>
      <c r="I26" s="24">
        <f>Нетто!D8</f>
        <v>0</v>
      </c>
      <c r="J26" s="24">
        <f>Нетто!D10</f>
        <v>12</v>
      </c>
      <c r="K26" s="21">
        <f t="shared" si="14"/>
        <v>27</v>
      </c>
      <c r="L26" s="22"/>
      <c r="M26" s="24" t="s">
        <v>152</v>
      </c>
      <c r="N26" s="21">
        <f>N27*0.5+N28+N29*0.5+N30</f>
        <v>0</v>
      </c>
      <c r="O26" s="21">
        <f>O27*0.5+O28+O29*0.5+O30</f>
        <v>0</v>
      </c>
      <c r="P26" s="21">
        <f>P27*0.5+P28+P29*0.5+P30</f>
        <v>0</v>
      </c>
      <c r="Q26" s="21">
        <f>Q27*0.5+Q28+Q29*0.5+Q30</f>
        <v>0</v>
      </c>
      <c r="R26" s="30">
        <f>SUM(Q27:Q30)</f>
        <v>0</v>
      </c>
      <c r="S26" s="23"/>
      <c r="T26" s="23"/>
      <c r="U26" s="23"/>
    </row>
    <row r="27" spans="1:21" x14ac:dyDescent="0.3">
      <c r="A27" s="16" t="s">
        <v>204</v>
      </c>
      <c r="B27" s="17">
        <f>Нетто!BM6+Нетто!BG6+Нетто!AC6</f>
        <v>0</v>
      </c>
      <c r="C27" s="17">
        <f>Нетто!AC8+Нетто!BG8+Нетто!BM8</f>
        <v>0</v>
      </c>
      <c r="D27" s="17">
        <f>Нетто!BM10+Нетто!BG10+Нетто!AC10</f>
        <v>120</v>
      </c>
      <c r="E27" s="18">
        <f t="shared" si="13"/>
        <v>120</v>
      </c>
      <c r="F27" s="19"/>
      <c r="G27" s="24" t="s">
        <v>130</v>
      </c>
      <c r="H27" s="24">
        <f>Нетто!CE6</f>
        <v>65</v>
      </c>
      <c r="I27" s="24">
        <f>Нетто!CE8</f>
        <v>0</v>
      </c>
      <c r="J27" s="24">
        <f>Нетто!CE10</f>
        <v>45</v>
      </c>
      <c r="K27" s="21">
        <f t="shared" si="14"/>
        <v>110</v>
      </c>
      <c r="L27" s="22"/>
      <c r="M27" s="24" t="s">
        <v>205</v>
      </c>
      <c r="N27" s="24"/>
      <c r="O27" s="24"/>
      <c r="P27" s="24"/>
      <c r="Q27" s="21">
        <f>SUM(N27:P27)</f>
        <v>0</v>
      </c>
      <c r="R27" s="23"/>
      <c r="S27" s="23"/>
      <c r="T27" s="23"/>
      <c r="U27" s="23"/>
    </row>
    <row r="28" spans="1:21" x14ac:dyDescent="0.3">
      <c r="A28" s="16" t="s">
        <v>206</v>
      </c>
      <c r="B28" s="17">
        <f>Нетто!BR6</f>
        <v>48.8</v>
      </c>
      <c r="C28" s="17">
        <f>Нетто!BR8</f>
        <v>0</v>
      </c>
      <c r="D28" s="17">
        <f>Нетто!BR10</f>
        <v>5.2</v>
      </c>
      <c r="E28" s="18">
        <f t="shared" si="13"/>
        <v>54</v>
      </c>
      <c r="F28" s="19"/>
      <c r="G28" s="24" t="s">
        <v>43</v>
      </c>
      <c r="H28" s="24">
        <f>Нетто!Q6</f>
        <v>35</v>
      </c>
      <c r="I28" s="24">
        <f>Нетто!Q8</f>
        <v>0</v>
      </c>
      <c r="J28" s="24">
        <f>Нетто!Q10</f>
        <v>15</v>
      </c>
      <c r="K28" s="21">
        <f t="shared" si="14"/>
        <v>50</v>
      </c>
      <c r="L28" s="22"/>
      <c r="M28" s="24" t="s">
        <v>207</v>
      </c>
      <c r="N28" s="24"/>
      <c r="O28" s="24"/>
      <c r="P28" s="24"/>
      <c r="Q28" s="21">
        <f t="shared" ref="Q28:Q30" si="19">SUM(N28:P28)</f>
        <v>0</v>
      </c>
      <c r="R28" s="23"/>
      <c r="S28" s="23"/>
      <c r="T28" s="23"/>
      <c r="U28" s="23"/>
    </row>
    <row r="29" spans="1:21" x14ac:dyDescent="0.3">
      <c r="A29" s="16" t="s">
        <v>208</v>
      </c>
      <c r="B29" s="17">
        <f>Нетто!BQ6</f>
        <v>7</v>
      </c>
      <c r="C29" s="17">
        <f>Нетто!BQ8</f>
        <v>1.7</v>
      </c>
      <c r="D29" s="17">
        <f>Нетто!BQ10</f>
        <v>6.2</v>
      </c>
      <c r="E29" s="18">
        <f t="shared" si="13"/>
        <v>14.899999999999999</v>
      </c>
      <c r="F29" s="19"/>
      <c r="G29" s="24" t="s">
        <v>209</v>
      </c>
      <c r="H29" s="24">
        <f>Нетто!BK6</f>
        <v>0</v>
      </c>
      <c r="I29" s="24">
        <f>Нетто!BK8</f>
        <v>0</v>
      </c>
      <c r="J29" s="24">
        <f>Нетто!BK10</f>
        <v>39</v>
      </c>
      <c r="K29" s="21">
        <f t="shared" si="14"/>
        <v>39</v>
      </c>
      <c r="L29" s="22"/>
      <c r="M29" s="24" t="s">
        <v>210</v>
      </c>
      <c r="N29" s="24"/>
      <c r="O29" s="24"/>
      <c r="P29" s="24"/>
      <c r="Q29" s="21">
        <f t="shared" si="19"/>
        <v>0</v>
      </c>
      <c r="R29" s="23"/>
      <c r="S29" s="23"/>
      <c r="T29" s="23"/>
      <c r="U29" s="23"/>
    </row>
    <row r="30" spans="1:21" x14ac:dyDescent="0.3">
      <c r="A30" s="16" t="s">
        <v>211</v>
      </c>
      <c r="B30" s="17">
        <f>Нетто!BL6</f>
        <v>0.5</v>
      </c>
      <c r="C30" s="17">
        <f>Нетто!BL8</f>
        <v>9.9</v>
      </c>
      <c r="D30" s="17">
        <f>Нетто!BL10</f>
        <v>2.2000000000000002</v>
      </c>
      <c r="E30" s="18">
        <f t="shared" si="13"/>
        <v>12.600000000000001</v>
      </c>
      <c r="F30" s="19"/>
      <c r="G30" s="24" t="s">
        <v>212</v>
      </c>
      <c r="H30" s="24">
        <f>Нетто!I6</f>
        <v>8.3000000000000007</v>
      </c>
      <c r="I30" s="24">
        <f>Нетто!I8</f>
        <v>4</v>
      </c>
      <c r="J30" s="24">
        <f>Нетто!I10</f>
        <v>1.4</v>
      </c>
      <c r="K30" s="21">
        <f t="shared" si="14"/>
        <v>13.700000000000001</v>
      </c>
      <c r="L30" s="22"/>
      <c r="M30" s="24"/>
      <c r="N30" s="24"/>
      <c r="O30" s="24"/>
      <c r="P30" s="24"/>
      <c r="Q30" s="21">
        <f t="shared" si="19"/>
        <v>0</v>
      </c>
      <c r="R30" s="23"/>
      <c r="S30" s="23"/>
      <c r="T30" s="23"/>
      <c r="U30" s="23"/>
    </row>
    <row r="31" spans="1:21" x14ac:dyDescent="0.3">
      <c r="A31" s="16" t="s">
        <v>35</v>
      </c>
      <c r="B31" s="17">
        <f>Нетто!AR6</f>
        <v>12.2</v>
      </c>
      <c r="C31" s="17">
        <f>Нетто!AR8</f>
        <v>5.4</v>
      </c>
      <c r="D31" s="17">
        <f>Нетто!AR10</f>
        <v>1.5</v>
      </c>
      <c r="E31" s="18">
        <f t="shared" si="13"/>
        <v>19.100000000000001</v>
      </c>
      <c r="F31" s="19"/>
      <c r="G31" s="24" t="s">
        <v>47</v>
      </c>
      <c r="H31" s="24">
        <f>Нетто!H6</f>
        <v>30</v>
      </c>
      <c r="I31" s="24">
        <f>Нетто!H8</f>
        <v>0</v>
      </c>
      <c r="J31" s="24">
        <f>Нетто!H10</f>
        <v>25</v>
      </c>
      <c r="K31" s="21">
        <f t="shared" si="14"/>
        <v>55</v>
      </c>
      <c r="L31" s="22"/>
      <c r="M31" s="22"/>
      <c r="N31" s="22"/>
      <c r="O31" s="22"/>
      <c r="P31" s="22"/>
      <c r="Q31" s="26"/>
      <c r="R31" s="23"/>
      <c r="S31" s="23"/>
      <c r="T31" s="23"/>
      <c r="U31" s="23"/>
    </row>
    <row r="32" spans="1:21" x14ac:dyDescent="0.3">
      <c r="A32" s="16" t="s">
        <v>104</v>
      </c>
      <c r="B32" s="17">
        <f>Нетто!AQ6</f>
        <v>0.5</v>
      </c>
      <c r="C32" s="17">
        <f>Нетто!AQ8</f>
        <v>13.5</v>
      </c>
      <c r="D32" s="17">
        <f>Нетто!AQ10</f>
        <v>1.85</v>
      </c>
      <c r="E32" s="18">
        <f t="shared" si="13"/>
        <v>15.85</v>
      </c>
      <c r="F32" s="19"/>
      <c r="G32" s="24" t="s">
        <v>359</v>
      </c>
      <c r="H32" s="24">
        <f>Нетто!CA6</f>
        <v>13</v>
      </c>
      <c r="I32" s="24">
        <f>Нетто!CA8</f>
        <v>0</v>
      </c>
      <c r="J32" s="24">
        <f>Нетто!CA10</f>
        <v>0</v>
      </c>
      <c r="K32" s="21">
        <f t="shared" si="14"/>
        <v>13</v>
      </c>
      <c r="L32" s="22"/>
      <c r="M32" s="24" t="s">
        <v>213</v>
      </c>
      <c r="N32" s="27" t="s">
        <v>147</v>
      </c>
      <c r="O32" s="27" t="s">
        <v>148</v>
      </c>
      <c r="P32" s="13" t="s">
        <v>12</v>
      </c>
      <c r="Q32" s="28" t="s">
        <v>149</v>
      </c>
      <c r="R32" s="23"/>
      <c r="S32" s="23"/>
      <c r="T32" s="23"/>
      <c r="U32" s="23"/>
    </row>
    <row r="33" spans="1:21" x14ac:dyDescent="0.3">
      <c r="A33" s="16" t="s">
        <v>103</v>
      </c>
      <c r="B33" s="17">
        <f>Нетто!AP6</f>
        <v>0</v>
      </c>
      <c r="C33" s="17">
        <f>Нетто!AP8</f>
        <v>0</v>
      </c>
      <c r="D33" s="17">
        <f>Нетто!AP10</f>
        <v>0.2</v>
      </c>
      <c r="E33" s="18">
        <f t="shared" si="13"/>
        <v>0.2</v>
      </c>
      <c r="F33" s="19"/>
      <c r="G33" s="24" t="s">
        <v>214</v>
      </c>
      <c r="H33" s="24">
        <f>Нетто!F6</f>
        <v>2.1</v>
      </c>
      <c r="I33" s="24">
        <f>Нетто!F8</f>
        <v>4.5</v>
      </c>
      <c r="J33" s="24">
        <f>Нетто!F10</f>
        <v>0</v>
      </c>
      <c r="K33" s="21">
        <f t="shared" si="14"/>
        <v>6.6</v>
      </c>
      <c r="L33" s="22"/>
      <c r="M33" s="20" t="s">
        <v>152</v>
      </c>
      <c r="N33" s="21">
        <f>N34*1.36+N35*1.36+N36+N37*1.36</f>
        <v>0</v>
      </c>
      <c r="O33" s="21">
        <f>O34*1.36+O35*1.36+O36+O37*1.36</f>
        <v>32.832000000000001</v>
      </c>
      <c r="P33" s="21">
        <f>P34*1.36+P35*1.36+P36+P37*1.36</f>
        <v>5.7120000000000006</v>
      </c>
      <c r="Q33" s="21">
        <f>Q34*1.36+Q35*1.36+Q36+Q37*1.36</f>
        <v>38.544000000000004</v>
      </c>
      <c r="R33" s="30">
        <f>SUM(Q34:Q37)</f>
        <v>29.4</v>
      </c>
      <c r="S33" s="23"/>
      <c r="T33" s="23"/>
      <c r="U33" s="23"/>
    </row>
    <row r="34" spans="1:21" x14ac:dyDescent="0.3">
      <c r="A34" s="16" t="s">
        <v>215</v>
      </c>
      <c r="B34" s="18">
        <f>H66</f>
        <v>42</v>
      </c>
      <c r="C34" s="18">
        <f>I66</f>
        <v>3.5</v>
      </c>
      <c r="D34" s="18">
        <f>J66</f>
        <v>3.3600000000000003</v>
      </c>
      <c r="E34" s="18">
        <f t="shared" si="13"/>
        <v>48.86</v>
      </c>
      <c r="F34" s="19"/>
      <c r="G34" s="24" t="s">
        <v>450</v>
      </c>
      <c r="H34" s="24">
        <f>Нетто!CB6</f>
        <v>0</v>
      </c>
      <c r="I34" s="24">
        <f>Нетто!CB8</f>
        <v>4</v>
      </c>
      <c r="J34" s="24">
        <f>Нетто!CB10</f>
        <v>0</v>
      </c>
      <c r="K34" s="21">
        <f t="shared" si="14"/>
        <v>4</v>
      </c>
      <c r="L34" s="22"/>
      <c r="M34" s="24" t="s">
        <v>216</v>
      </c>
      <c r="N34" s="24">
        <f>Нетто!E6</f>
        <v>0</v>
      </c>
      <c r="O34" s="24">
        <f>Нетто!E8</f>
        <v>21.2</v>
      </c>
      <c r="P34" s="24">
        <f>Нетто!E10</f>
        <v>0</v>
      </c>
      <c r="Q34" s="21">
        <f>SUM(N34:P34)</f>
        <v>21.2</v>
      </c>
      <c r="R34" s="23"/>
      <c r="S34" s="23"/>
      <c r="T34" s="23"/>
      <c r="U34" s="23"/>
    </row>
    <row r="35" spans="1:21" x14ac:dyDescent="0.3">
      <c r="A35" s="16" t="s">
        <v>115</v>
      </c>
      <c r="B35" s="17">
        <f>Нетто!BI6</f>
        <v>15.6</v>
      </c>
      <c r="C35" s="17">
        <f>Нетто!BI8</f>
        <v>10</v>
      </c>
      <c r="D35" s="17">
        <f>Нетто!BI10</f>
        <v>6.55</v>
      </c>
      <c r="E35" s="18">
        <f t="shared" si="13"/>
        <v>32.15</v>
      </c>
      <c r="F35" s="19"/>
      <c r="G35" s="22"/>
      <c r="H35" s="22"/>
      <c r="I35" s="22"/>
      <c r="J35" s="22"/>
      <c r="K35" s="29"/>
      <c r="L35" s="22"/>
      <c r="M35" s="24" t="s">
        <v>217</v>
      </c>
      <c r="N35" s="24">
        <f>Нетто!P6</f>
        <v>0</v>
      </c>
      <c r="O35" s="24">
        <f>Нетто!P8</f>
        <v>0</v>
      </c>
      <c r="P35" s="24">
        <f>Нетто!P10</f>
        <v>4.2</v>
      </c>
      <c r="Q35" s="21">
        <f t="shared" ref="Q35:Q36" si="20">SUM(N35:P35)</f>
        <v>4.2</v>
      </c>
      <c r="R35" s="23"/>
      <c r="S35" s="23"/>
      <c r="T35" s="23"/>
      <c r="U35" s="23"/>
    </row>
    <row r="36" spans="1:21" x14ac:dyDescent="0.3">
      <c r="A36" s="16" t="s">
        <v>218</v>
      </c>
      <c r="B36" s="17">
        <f>0</f>
        <v>0</v>
      </c>
      <c r="C36" s="17">
        <f>0</f>
        <v>0</v>
      </c>
      <c r="D36" s="17">
        <f>0</f>
        <v>0</v>
      </c>
      <c r="E36" s="18">
        <f t="shared" si="13"/>
        <v>0</v>
      </c>
      <c r="F36" s="19"/>
      <c r="G36" s="24" t="s">
        <v>219</v>
      </c>
      <c r="H36" s="27" t="s">
        <v>147</v>
      </c>
      <c r="I36" s="27" t="s">
        <v>148</v>
      </c>
      <c r="J36" s="13" t="s">
        <v>12</v>
      </c>
      <c r="K36" s="28" t="s">
        <v>149</v>
      </c>
      <c r="L36" s="22"/>
      <c r="M36" s="24" t="s">
        <v>220</v>
      </c>
      <c r="N36" s="24">
        <f>Нетто!AJ6</f>
        <v>0</v>
      </c>
      <c r="O36" s="24">
        <f>Нетто!AJ8</f>
        <v>4</v>
      </c>
      <c r="P36" s="24">
        <f>Нетто!AJ10</f>
        <v>0</v>
      </c>
      <c r="Q36" s="21">
        <f t="shared" si="20"/>
        <v>4</v>
      </c>
      <c r="R36" s="23"/>
      <c r="S36" s="23"/>
      <c r="T36" s="23"/>
      <c r="U36" s="23"/>
    </row>
    <row r="37" spans="1:21" x14ac:dyDescent="0.3">
      <c r="A37" s="16" t="s">
        <v>127</v>
      </c>
      <c r="B37" s="17">
        <f>Нетто!BZ6</f>
        <v>0.6</v>
      </c>
      <c r="C37" s="17">
        <f>Нетто!BZ8</f>
        <v>0</v>
      </c>
      <c r="D37" s="17">
        <f>Нетто!BZ10</f>
        <v>0</v>
      </c>
      <c r="E37" s="18">
        <f t="shared" si="13"/>
        <v>0.6</v>
      </c>
      <c r="F37" s="19"/>
      <c r="G37" s="20" t="s">
        <v>152</v>
      </c>
      <c r="H37" s="21">
        <f>SUM(H38:H41)</f>
        <v>0</v>
      </c>
      <c r="I37" s="21">
        <f>SUM(I38:I41)</f>
        <v>4.4000000000000004</v>
      </c>
      <c r="J37" s="21">
        <f>SUM(J38:J41)</f>
        <v>0</v>
      </c>
      <c r="K37" s="21">
        <f>SUM(K38:K41)</f>
        <v>4.4000000000000004</v>
      </c>
      <c r="L37" s="22"/>
      <c r="M37" s="24" t="s">
        <v>221</v>
      </c>
      <c r="N37" s="24"/>
      <c r="O37" s="24"/>
      <c r="P37" s="24"/>
      <c r="Q37" s="21">
        <f>SUM(N37:P37)</f>
        <v>0</v>
      </c>
      <c r="R37" s="23"/>
      <c r="S37" s="23"/>
      <c r="T37" s="23"/>
      <c r="U37" s="23"/>
    </row>
    <row r="38" spans="1:21" x14ac:dyDescent="0.3">
      <c r="A38" s="16" t="s">
        <v>222</v>
      </c>
      <c r="B38" s="17">
        <f>Нетто!W6+Нетто!AD6</f>
        <v>4.0999999999999996</v>
      </c>
      <c r="C38" s="17">
        <f>Нетто!W8+Нетто!AD8</f>
        <v>0</v>
      </c>
      <c r="D38" s="17">
        <f>Нетто!W10+Нетто!AD10</f>
        <v>2</v>
      </c>
      <c r="E38" s="18">
        <f t="shared" si="13"/>
        <v>6.1</v>
      </c>
      <c r="F38" s="19"/>
      <c r="G38" s="24" t="s">
        <v>112</v>
      </c>
      <c r="H38" s="24">
        <f>Нетто!BD6</f>
        <v>0</v>
      </c>
      <c r="I38" s="24">
        <f>Нетто!BD8</f>
        <v>4.4000000000000004</v>
      </c>
      <c r="J38" s="24">
        <f>Нетто!BD10</f>
        <v>0</v>
      </c>
      <c r="K38" s="21">
        <f>SUM(H38:J38)</f>
        <v>4.4000000000000004</v>
      </c>
      <c r="L38" s="22"/>
      <c r="M38" s="22"/>
      <c r="N38" s="22"/>
      <c r="O38" s="22"/>
      <c r="P38" s="22"/>
      <c r="Q38" s="26"/>
      <c r="R38" s="23"/>
      <c r="S38" s="23"/>
      <c r="T38" s="23"/>
      <c r="U38" s="23"/>
    </row>
    <row r="39" spans="1:21" x14ac:dyDescent="0.3">
      <c r="A39" s="16" t="s">
        <v>223</v>
      </c>
      <c r="B39" s="17">
        <f>Нетто!S6</f>
        <v>0</v>
      </c>
      <c r="C39" s="17">
        <f>Нетто!S8</f>
        <v>0</v>
      </c>
      <c r="D39" s="17">
        <f>Нетто!S10</f>
        <v>0.51</v>
      </c>
      <c r="E39" s="18">
        <f t="shared" si="13"/>
        <v>0.51</v>
      </c>
      <c r="F39" s="31"/>
      <c r="G39" s="24" t="s">
        <v>224</v>
      </c>
      <c r="H39" s="24"/>
      <c r="I39" s="24"/>
      <c r="J39" s="24"/>
      <c r="K39" s="21">
        <f t="shared" ref="K39:K41" si="21">SUM(H39:J39)</f>
        <v>0</v>
      </c>
      <c r="L39" s="22"/>
      <c r="M39" s="24" t="s">
        <v>225</v>
      </c>
      <c r="N39" s="27" t="s">
        <v>147</v>
      </c>
      <c r="O39" s="27" t="s">
        <v>148</v>
      </c>
      <c r="P39" s="13" t="s">
        <v>12</v>
      </c>
      <c r="Q39" s="28" t="s">
        <v>149</v>
      </c>
      <c r="R39" s="23"/>
      <c r="S39" s="23"/>
      <c r="T39" s="23"/>
      <c r="U39" s="23"/>
    </row>
    <row r="40" spans="1:21" x14ac:dyDescent="0.3">
      <c r="A40" s="16" t="s">
        <v>226</v>
      </c>
      <c r="B40" s="17">
        <f>Нетто!BO6</f>
        <v>0.35</v>
      </c>
      <c r="C40" s="17">
        <f>Нетто!BO8</f>
        <v>1.89</v>
      </c>
      <c r="D40" s="17">
        <f>Нетто!BO10</f>
        <v>0.2</v>
      </c>
      <c r="E40" s="18">
        <f t="shared" si="13"/>
        <v>2.44</v>
      </c>
      <c r="F40" s="19"/>
      <c r="G40" s="24" t="s">
        <v>227</v>
      </c>
      <c r="H40" s="24"/>
      <c r="I40" s="24"/>
      <c r="J40" s="24"/>
      <c r="K40" s="21">
        <f>SUM(H40:J40)</f>
        <v>0</v>
      </c>
      <c r="L40" s="22"/>
      <c r="M40" s="20" t="s">
        <v>152</v>
      </c>
      <c r="N40" s="21">
        <f>SUM(N41:N44)</f>
        <v>20.8</v>
      </c>
      <c r="O40" s="21">
        <f>SUM(O41:O44)</f>
        <v>75.599999999999994</v>
      </c>
      <c r="P40" s="21">
        <f>SUM(P41:P44)</f>
        <v>0</v>
      </c>
      <c r="Q40" s="21">
        <f>SUM(Q41:Q44)</f>
        <v>96.4</v>
      </c>
      <c r="R40" s="23"/>
      <c r="S40" s="23"/>
      <c r="T40" s="23"/>
      <c r="U40" s="23"/>
    </row>
    <row r="41" spans="1:21" x14ac:dyDescent="0.3">
      <c r="A41" s="16" t="s">
        <v>228</v>
      </c>
      <c r="B41" s="17"/>
      <c r="C41" s="17"/>
      <c r="D41" s="17"/>
      <c r="E41" s="18">
        <f t="shared" si="13"/>
        <v>0</v>
      </c>
      <c r="F41" s="19"/>
      <c r="G41" s="24" t="s">
        <v>131</v>
      </c>
      <c r="H41" s="24"/>
      <c r="I41" s="24"/>
      <c r="J41" s="24"/>
      <c r="K41" s="21">
        <f t="shared" si="21"/>
        <v>0</v>
      </c>
      <c r="L41" s="22"/>
      <c r="M41" s="24" t="s">
        <v>111</v>
      </c>
      <c r="N41" s="24">
        <f>Нетто!BA6</f>
        <v>6</v>
      </c>
      <c r="O41" s="24">
        <f>Нетто!BA8</f>
        <v>18.2</v>
      </c>
      <c r="P41" s="24">
        <f>Нетто!BA10</f>
        <v>0</v>
      </c>
      <c r="Q41" s="21">
        <f>SUM(N41:P41)</f>
        <v>24.2</v>
      </c>
      <c r="R41" s="23"/>
      <c r="S41" s="23"/>
      <c r="T41" s="23"/>
      <c r="U41" s="23"/>
    </row>
    <row r="42" spans="1:21" x14ac:dyDescent="0.3">
      <c r="A42" s="16" t="s">
        <v>229</v>
      </c>
      <c r="B42" s="17">
        <f>Нетто!T6+Нетто!AK6</f>
        <v>0.2</v>
      </c>
      <c r="C42" s="17">
        <f>Нетто!T8+Нетто!AK8</f>
        <v>0.01</v>
      </c>
      <c r="D42" s="17">
        <f>Нетто!T10+Нетто!AK10</f>
        <v>0</v>
      </c>
      <c r="E42" s="18">
        <f t="shared" si="13"/>
        <v>0.21000000000000002</v>
      </c>
      <c r="F42" s="19"/>
      <c r="G42" s="22"/>
      <c r="H42" s="22"/>
      <c r="I42" s="22"/>
      <c r="J42" s="22"/>
      <c r="K42" s="29"/>
      <c r="L42" s="22"/>
      <c r="M42" s="114" t="s">
        <v>334</v>
      </c>
      <c r="N42" s="114">
        <f>Нетто!BB6</f>
        <v>0</v>
      </c>
      <c r="O42" s="114">
        <f>Нетто!BB8</f>
        <v>8.3000000000000007</v>
      </c>
      <c r="P42" s="114">
        <f>Нетто!BB10</f>
        <v>0</v>
      </c>
      <c r="Q42" s="21">
        <f>SUM(N42:P42)</f>
        <v>8.3000000000000007</v>
      </c>
      <c r="R42" s="23"/>
      <c r="S42" s="23"/>
      <c r="T42" s="23"/>
      <c r="U42" s="23"/>
    </row>
    <row r="43" spans="1:21" x14ac:dyDescent="0.3">
      <c r="A43" s="16"/>
      <c r="B43" s="17"/>
      <c r="C43" s="32"/>
      <c r="D43" s="32"/>
      <c r="E43" s="18">
        <f>SUM(B43:D43)</f>
        <v>0</v>
      </c>
      <c r="F43" s="19"/>
      <c r="G43" s="20" t="s">
        <v>152</v>
      </c>
      <c r="H43" s="21">
        <f>SUM(H44:H57)</f>
        <v>0</v>
      </c>
      <c r="I43" s="21">
        <f>SUM(I44:I57)</f>
        <v>116.50999999999999</v>
      </c>
      <c r="J43" s="21">
        <f>SUM(J44:J57)</f>
        <v>0.7</v>
      </c>
      <c r="K43" s="21">
        <f>SUM(K44:K57)</f>
        <v>117.21</v>
      </c>
      <c r="L43" s="22"/>
      <c r="M43" s="24" t="s">
        <v>124</v>
      </c>
      <c r="N43" s="24">
        <f>Нетто!BT6</f>
        <v>14.8</v>
      </c>
      <c r="O43" s="24">
        <f>Нетто!BT8</f>
        <v>25.4</v>
      </c>
      <c r="P43" s="24">
        <f>Нетто!BT10</f>
        <v>0</v>
      </c>
      <c r="Q43" s="21">
        <f t="shared" ref="Q43" si="22">SUM(N43:P43)</f>
        <v>40.200000000000003</v>
      </c>
      <c r="R43" s="23"/>
      <c r="S43" s="23"/>
      <c r="T43" s="23"/>
      <c r="U43" s="23"/>
    </row>
    <row r="44" spans="1:21" x14ac:dyDescent="0.3">
      <c r="A44" s="14" t="s">
        <v>133</v>
      </c>
      <c r="B44" s="33">
        <f>(SUM(B5:B43))</f>
        <v>535.25000000000011</v>
      </c>
      <c r="C44" s="33">
        <f>(SUM(C5:C43))-C8</f>
        <v>722.74199999999985</v>
      </c>
      <c r="D44" s="33">
        <f>(SUM(D5:D43))-D8</f>
        <v>387.28199999999998</v>
      </c>
      <c r="E44" s="33">
        <f>(SUM(E5:E43))-E8</f>
        <v>1645.2739999999999</v>
      </c>
      <c r="F44" s="19"/>
      <c r="G44" s="24" t="s">
        <v>232</v>
      </c>
      <c r="H44" s="24">
        <f>Нетто!X6+Нетто!Z6</f>
        <v>0</v>
      </c>
      <c r="I44" s="24">
        <f>Нетто!X8+Нетто!Z8</f>
        <v>9.9</v>
      </c>
      <c r="J44" s="24">
        <f>Нетто!X10+Нетто!Z10</f>
        <v>0</v>
      </c>
      <c r="K44" s="21">
        <f>SUM(H44:J44)</f>
        <v>9.9</v>
      </c>
      <c r="L44" s="22"/>
      <c r="M44" s="24" t="s">
        <v>231</v>
      </c>
      <c r="N44" s="24">
        <f>Нетто!CD6+Нетто!BC6+Нетто!AM6+Нетто!AN6</f>
        <v>0</v>
      </c>
      <c r="O44" s="24">
        <f>Нетто!AM8+Нетто!AN8+Нетто!BC8+Нетто!CD8</f>
        <v>23.700000000000003</v>
      </c>
      <c r="P44" s="24">
        <f>Нетто!CD10+Нетто!BC10+Нетто!AM10+Нетто!AN10</f>
        <v>0</v>
      </c>
      <c r="Q44" s="21">
        <f>SUM(N44:P44)</f>
        <v>23.700000000000003</v>
      </c>
      <c r="R44" s="23"/>
      <c r="S44" s="23"/>
      <c r="T44" s="23"/>
      <c r="U44" s="23"/>
    </row>
    <row r="45" spans="1:21" x14ac:dyDescent="0.3">
      <c r="A45" s="112"/>
      <c r="B45" s="113"/>
      <c r="C45" s="113"/>
      <c r="D45" s="113"/>
      <c r="E45" s="113"/>
      <c r="F45" s="19"/>
      <c r="G45" s="114" t="s">
        <v>323</v>
      </c>
      <c r="H45" s="114">
        <f>Нетто!Y6+Нетто!AA6</f>
        <v>0</v>
      </c>
      <c r="I45" s="114">
        <f>Нетто!Y8+Нетто!AA8</f>
        <v>9</v>
      </c>
      <c r="J45" s="114">
        <f>Нетто!Y10+Нетто!AA10</f>
        <v>0</v>
      </c>
      <c r="K45" s="21">
        <f t="shared" ref="K45:K57" si="23">SUM(H45:J45)</f>
        <v>9</v>
      </c>
      <c r="L45" s="22"/>
      <c r="M45" s="22"/>
      <c r="N45" s="22"/>
      <c r="O45" s="22"/>
      <c r="P45" s="22"/>
      <c r="Q45" s="26"/>
      <c r="R45" s="23"/>
      <c r="S45" s="23"/>
      <c r="T45" s="23"/>
      <c r="U45" s="23"/>
    </row>
    <row r="46" spans="1:21" x14ac:dyDescent="0.3">
      <c r="A46" s="34"/>
      <c r="B46" s="35"/>
      <c r="C46" s="36"/>
      <c r="D46" s="36"/>
      <c r="E46" s="137">
        <f>E44-Нетто!CG12+'НЕТТО Свод'!M65-K66-'НЕТТО Свод'!K60-'НЕТТО Свод'!Q57-'НЕТТО Свод'!Q33-'НЕТТО Свод'!Q26</f>
        <v>9.2370555648813024E-14</v>
      </c>
      <c r="F46" s="138"/>
      <c r="G46" s="24" t="s">
        <v>441</v>
      </c>
      <c r="H46" s="24">
        <f>Нетто!V6</f>
        <v>0</v>
      </c>
      <c r="I46" s="24">
        <f>Нетто!V8</f>
        <v>6.6</v>
      </c>
      <c r="J46" s="24">
        <f>Нетто!V10</f>
        <v>0</v>
      </c>
      <c r="K46" s="21">
        <f t="shared" si="23"/>
        <v>6.6</v>
      </c>
      <c r="L46" s="22"/>
      <c r="M46" s="22"/>
      <c r="N46" s="22"/>
      <c r="O46" s="22"/>
      <c r="P46" s="22"/>
      <c r="Q46" s="26"/>
      <c r="R46" s="23"/>
      <c r="S46" s="23"/>
      <c r="T46" s="23"/>
      <c r="U46" s="23"/>
    </row>
    <row r="47" spans="1:21" x14ac:dyDescent="0.3">
      <c r="A47" s="37"/>
      <c r="B47" s="38"/>
      <c r="C47" s="38"/>
      <c r="D47" s="38"/>
      <c r="E47" s="137"/>
      <c r="F47" s="138"/>
      <c r="G47" s="24" t="s">
        <v>107</v>
      </c>
      <c r="H47" s="24">
        <f>Нетто!AU6</f>
        <v>0</v>
      </c>
      <c r="I47" s="24">
        <f>Нетто!AU8</f>
        <v>25.1</v>
      </c>
      <c r="J47" s="24">
        <f>Нетто!AU10</f>
        <v>0</v>
      </c>
      <c r="K47" s="21">
        <f t="shared" si="23"/>
        <v>25.1</v>
      </c>
      <c r="L47" s="22"/>
      <c r="M47" s="24" t="s">
        <v>233</v>
      </c>
      <c r="N47" s="27" t="s">
        <v>147</v>
      </c>
      <c r="O47" s="27" t="s">
        <v>148</v>
      </c>
      <c r="P47" s="13" t="s">
        <v>12</v>
      </c>
      <c r="Q47" s="28" t="s">
        <v>149</v>
      </c>
      <c r="R47" s="23"/>
      <c r="S47" s="23"/>
      <c r="T47" s="23"/>
      <c r="U47" s="23"/>
    </row>
    <row r="48" spans="1:21" x14ac:dyDescent="0.3">
      <c r="A48" s="37"/>
      <c r="B48" s="38"/>
      <c r="C48" s="38"/>
      <c r="D48" s="38"/>
      <c r="E48" s="137"/>
      <c r="F48" s="138"/>
      <c r="G48" s="24" t="s">
        <v>116</v>
      </c>
      <c r="H48" s="24">
        <f>Нетто!BJ6</f>
        <v>0</v>
      </c>
      <c r="I48" s="24">
        <f>Нетто!BJ8</f>
        <v>10.1</v>
      </c>
      <c r="J48" s="24">
        <f>Нетто!BJ10</f>
        <v>0</v>
      </c>
      <c r="K48" s="21">
        <f t="shared" si="23"/>
        <v>10.1</v>
      </c>
      <c r="L48" s="22"/>
      <c r="M48" s="20" t="s">
        <v>152</v>
      </c>
      <c r="N48" s="21">
        <f>SUM(N49:N54)</f>
        <v>0</v>
      </c>
      <c r="O48" s="21">
        <f>SUM(O49:O54)</f>
        <v>0</v>
      </c>
      <c r="P48" s="21">
        <f>SUM(P49:P54)</f>
        <v>0</v>
      </c>
      <c r="Q48" s="21">
        <f>SUM(Q49:Q54)</f>
        <v>0</v>
      </c>
      <c r="R48" s="23"/>
      <c r="S48" s="23"/>
      <c r="T48" s="23"/>
      <c r="U48" s="23"/>
    </row>
    <row r="49" spans="1:21" x14ac:dyDescent="0.3">
      <c r="A49" s="37"/>
      <c r="B49" s="38"/>
      <c r="C49" s="38"/>
      <c r="D49" s="38"/>
      <c r="E49" s="137"/>
      <c r="F49" s="138"/>
      <c r="G49" s="24" t="s">
        <v>102</v>
      </c>
      <c r="H49" s="24">
        <f>Нетто!AO6</f>
        <v>0</v>
      </c>
      <c r="I49" s="24">
        <f>Нетто!AO8</f>
        <v>30.5</v>
      </c>
      <c r="J49" s="24">
        <f>Нетто!AO10</f>
        <v>0.3</v>
      </c>
      <c r="K49" s="21">
        <f t="shared" si="23"/>
        <v>30.8</v>
      </c>
      <c r="L49" s="22"/>
      <c r="M49" s="24" t="s">
        <v>234</v>
      </c>
      <c r="N49" s="24"/>
      <c r="O49" s="24"/>
      <c r="P49" s="24"/>
      <c r="Q49" s="21">
        <f>SUM(N49:P49)</f>
        <v>0</v>
      </c>
      <c r="R49" s="23"/>
      <c r="S49" s="23"/>
      <c r="T49" s="23"/>
      <c r="U49" s="23"/>
    </row>
    <row r="50" spans="1:21" x14ac:dyDescent="0.3">
      <c r="A50" s="37"/>
      <c r="B50" s="38"/>
      <c r="C50" s="38"/>
      <c r="D50" s="38"/>
      <c r="E50" s="137"/>
      <c r="F50" s="138"/>
      <c r="G50" s="24" t="s">
        <v>236</v>
      </c>
      <c r="H50" s="24">
        <f>Нетто!C6</f>
        <v>0</v>
      </c>
      <c r="I50" s="24">
        <f>Нетто!C8</f>
        <v>6</v>
      </c>
      <c r="J50" s="24">
        <f>Нетто!C10</f>
        <v>0</v>
      </c>
      <c r="K50" s="21">
        <f t="shared" si="23"/>
        <v>6</v>
      </c>
      <c r="L50" s="22"/>
      <c r="M50" s="24" t="s">
        <v>235</v>
      </c>
      <c r="N50" s="24"/>
      <c r="O50" s="24"/>
      <c r="P50" s="24"/>
      <c r="Q50" s="21">
        <f t="shared" ref="Q50:Q54" si="24">SUM(N50:P50)</f>
        <v>0</v>
      </c>
      <c r="R50" s="23"/>
      <c r="S50" s="23"/>
      <c r="T50" s="23"/>
      <c r="U50" s="23"/>
    </row>
    <row r="51" spans="1:21" x14ac:dyDescent="0.3">
      <c r="A51" s="37"/>
      <c r="B51" s="38"/>
      <c r="C51" s="38"/>
      <c r="D51" s="38"/>
      <c r="E51" s="137"/>
      <c r="F51" s="138"/>
      <c r="G51" s="24" t="s">
        <v>238</v>
      </c>
      <c r="H51" s="24">
        <f>Нетто!U6+Нетто!AI6+Нетто!AZ6</f>
        <v>0</v>
      </c>
      <c r="I51" s="24">
        <f>Нетто!AZ8+Нетто!AI8+Нетто!U8</f>
        <v>10.6</v>
      </c>
      <c r="J51" s="24">
        <f>Нетто!U10+Нетто!AI10+Нетто!AZ10</f>
        <v>0</v>
      </c>
      <c r="K51" s="21">
        <f t="shared" si="23"/>
        <v>10.6</v>
      </c>
      <c r="L51" s="22"/>
      <c r="M51" s="24" t="s">
        <v>237</v>
      </c>
      <c r="N51" s="24"/>
      <c r="O51" s="24"/>
      <c r="P51" s="24"/>
      <c r="Q51" s="21">
        <f t="shared" si="24"/>
        <v>0</v>
      </c>
      <c r="R51" s="23"/>
      <c r="S51" s="23"/>
      <c r="T51" s="23"/>
      <c r="U51" s="23"/>
    </row>
    <row r="52" spans="1:21" x14ac:dyDescent="0.3">
      <c r="A52" s="37"/>
      <c r="B52" s="38"/>
      <c r="C52" s="38"/>
      <c r="D52" s="38"/>
      <c r="E52" s="137"/>
      <c r="F52" s="138"/>
      <c r="G52" s="24" t="s">
        <v>239</v>
      </c>
      <c r="H52" s="24"/>
      <c r="I52" s="24"/>
      <c r="J52" s="24"/>
      <c r="K52" s="21">
        <f t="shared" si="23"/>
        <v>0</v>
      </c>
      <c r="L52" s="22"/>
      <c r="M52" s="24" t="s">
        <v>99</v>
      </c>
      <c r="N52" s="24"/>
      <c r="O52" s="24"/>
      <c r="P52" s="24"/>
      <c r="Q52" s="21">
        <f t="shared" si="24"/>
        <v>0</v>
      </c>
      <c r="R52" s="23"/>
      <c r="S52" s="23"/>
      <c r="T52" s="23"/>
      <c r="U52" s="23"/>
    </row>
    <row r="53" spans="1:21" x14ac:dyDescent="0.3">
      <c r="A53" s="37"/>
      <c r="B53" s="38"/>
      <c r="C53" s="38"/>
      <c r="D53" s="38"/>
      <c r="E53" s="137"/>
      <c r="F53" s="138"/>
      <c r="G53" s="24" t="s">
        <v>123</v>
      </c>
      <c r="H53" s="24">
        <f>Нетто!BS6</f>
        <v>0</v>
      </c>
      <c r="I53" s="24">
        <f>Нетто!BS8</f>
        <v>1.5</v>
      </c>
      <c r="J53" s="24">
        <f>Нетто!BS10</f>
        <v>0.4</v>
      </c>
      <c r="K53" s="21">
        <f>SUM(H53:J53)</f>
        <v>1.9</v>
      </c>
      <c r="L53" s="22"/>
      <c r="M53" s="24" t="s">
        <v>240</v>
      </c>
      <c r="N53" s="24"/>
      <c r="O53" s="24"/>
      <c r="P53" s="24"/>
      <c r="Q53" s="21">
        <f t="shared" si="24"/>
        <v>0</v>
      </c>
      <c r="R53" s="23"/>
      <c r="S53" s="23"/>
      <c r="T53" s="23"/>
      <c r="U53" s="23"/>
    </row>
    <row r="54" spans="1:21" x14ac:dyDescent="0.3">
      <c r="A54" s="37"/>
      <c r="B54" s="38"/>
      <c r="C54" s="38"/>
      <c r="D54" s="38"/>
      <c r="E54" s="137"/>
      <c r="F54" s="138"/>
      <c r="G54" s="24" t="s">
        <v>451</v>
      </c>
      <c r="H54" s="24">
        <f>Нетто!BV6</f>
        <v>0</v>
      </c>
      <c r="I54" s="24">
        <f>Нетто!BV8</f>
        <v>7.1</v>
      </c>
      <c r="J54" s="24">
        <f>Нетто!BV10</f>
        <v>0</v>
      </c>
      <c r="K54" s="21">
        <f t="shared" si="23"/>
        <v>7.1</v>
      </c>
      <c r="L54" s="22"/>
      <c r="M54" s="24" t="s">
        <v>241</v>
      </c>
      <c r="N54" s="24"/>
      <c r="O54" s="24"/>
      <c r="P54" s="24"/>
      <c r="Q54" s="21">
        <f t="shared" si="24"/>
        <v>0</v>
      </c>
      <c r="R54" s="23"/>
      <c r="S54" s="23"/>
      <c r="T54" s="23"/>
      <c r="U54" s="23"/>
    </row>
    <row r="55" spans="1:21" x14ac:dyDescent="0.3">
      <c r="A55" s="37"/>
      <c r="B55" s="38"/>
      <c r="C55" s="38"/>
      <c r="D55" s="38"/>
      <c r="E55" s="137"/>
      <c r="F55" s="139"/>
      <c r="G55" s="24" t="s">
        <v>242</v>
      </c>
      <c r="H55" s="24"/>
      <c r="I55" s="24"/>
      <c r="J55" s="24"/>
      <c r="K55" s="21">
        <f t="shared" si="23"/>
        <v>0</v>
      </c>
      <c r="L55" s="23"/>
      <c r="M55" s="23"/>
      <c r="N55" s="23"/>
      <c r="O55" s="23"/>
      <c r="P55" s="23"/>
      <c r="Q55" s="26"/>
      <c r="R55" s="23"/>
      <c r="S55" s="23"/>
      <c r="T55" s="23"/>
      <c r="U55" s="23"/>
    </row>
    <row r="56" spans="1:21" x14ac:dyDescent="0.3">
      <c r="A56" s="37"/>
      <c r="B56" s="38"/>
      <c r="C56" s="38"/>
      <c r="D56" s="38"/>
      <c r="E56" s="137"/>
      <c r="F56" s="139"/>
      <c r="G56" s="24" t="s">
        <v>128</v>
      </c>
      <c r="H56" s="24">
        <f>Нетто!CC6</f>
        <v>0</v>
      </c>
      <c r="I56" s="24">
        <f>Нетто!CC8</f>
        <v>0.11000000000000001</v>
      </c>
      <c r="J56" s="24">
        <f>Нетто!CC10</f>
        <v>0</v>
      </c>
      <c r="K56" s="21">
        <f t="shared" si="23"/>
        <v>0.11000000000000001</v>
      </c>
      <c r="L56" s="23"/>
      <c r="M56" s="24" t="s">
        <v>202</v>
      </c>
      <c r="N56" s="27" t="s">
        <v>147</v>
      </c>
      <c r="O56" s="27" t="s">
        <v>148</v>
      </c>
      <c r="P56" s="13" t="s">
        <v>12</v>
      </c>
      <c r="Q56" s="28" t="s">
        <v>149</v>
      </c>
      <c r="R56" s="30">
        <f>SUM(Q58:Q61)</f>
        <v>144.4</v>
      </c>
      <c r="S56" s="23"/>
      <c r="T56" s="23"/>
      <c r="U56" s="23"/>
    </row>
    <row r="57" spans="1:21" x14ac:dyDescent="0.3">
      <c r="A57" s="37"/>
      <c r="B57" s="38"/>
      <c r="C57" s="38"/>
      <c r="D57" s="38"/>
      <c r="E57" s="137"/>
      <c r="F57" s="139"/>
      <c r="G57" s="24" t="s">
        <v>243</v>
      </c>
      <c r="H57" s="24"/>
      <c r="I57" s="24"/>
      <c r="J57" s="24"/>
      <c r="K57" s="21">
        <f t="shared" si="23"/>
        <v>0</v>
      </c>
      <c r="L57" s="23"/>
      <c r="M57" s="20" t="s">
        <v>152</v>
      </c>
      <c r="N57" s="21">
        <f>N58+N59/0.2+N60/0.15+N61</f>
        <v>122.3</v>
      </c>
      <c r="O57" s="21">
        <f>O58+O59/0.2+O60/0.15+O61</f>
        <v>3</v>
      </c>
      <c r="P57" s="21">
        <f>P58+P59/0.2+P60/0.15+P61</f>
        <v>56.7</v>
      </c>
      <c r="Q57" s="21">
        <f>Q58+Q59/0.2+Q60/0.15+Q61</f>
        <v>182</v>
      </c>
      <c r="R57" s="23"/>
      <c r="S57" s="23"/>
      <c r="T57" s="23"/>
      <c r="U57" s="23"/>
    </row>
    <row r="58" spans="1:21" x14ac:dyDescent="0.3">
      <c r="A58" s="37"/>
      <c r="B58" s="38"/>
      <c r="C58" s="38"/>
      <c r="D58" s="38"/>
      <c r="E58" s="137"/>
      <c r="F58" s="139"/>
      <c r="G58" s="22"/>
      <c r="H58" s="22"/>
      <c r="I58" s="22"/>
      <c r="J58" s="22"/>
      <c r="K58" s="29"/>
      <c r="L58" s="23"/>
      <c r="M58" s="24" t="s">
        <v>202</v>
      </c>
      <c r="N58" s="24">
        <f>Нетто!AS6</f>
        <v>75.3</v>
      </c>
      <c r="O58" s="24">
        <f>Нетто!AS8</f>
        <v>3</v>
      </c>
      <c r="P58" s="24">
        <f>Нетто!AS10</f>
        <v>56.7</v>
      </c>
      <c r="Q58" s="21">
        <f>SUM(N58:P58)</f>
        <v>135</v>
      </c>
      <c r="R58" s="23"/>
      <c r="S58" s="23"/>
      <c r="T58" s="23"/>
      <c r="U58" s="23"/>
    </row>
    <row r="59" spans="1:21" x14ac:dyDescent="0.3">
      <c r="A59" s="39"/>
      <c r="B59" s="40"/>
      <c r="C59" s="40"/>
      <c r="D59" s="40"/>
      <c r="E59" s="140"/>
      <c r="F59" s="139">
        <f>SUM(K61:K63)</f>
        <v>107.5</v>
      </c>
      <c r="G59" s="24" t="s">
        <v>125</v>
      </c>
      <c r="H59" s="27" t="s">
        <v>147</v>
      </c>
      <c r="I59" s="27" t="s">
        <v>148</v>
      </c>
      <c r="J59" s="13" t="s">
        <v>12</v>
      </c>
      <c r="K59" s="28" t="s">
        <v>149</v>
      </c>
      <c r="L59" s="23"/>
      <c r="M59" s="24" t="s">
        <v>244</v>
      </c>
      <c r="N59" s="24">
        <f>Нетто!AT6+Нетто!AV6</f>
        <v>9.4</v>
      </c>
      <c r="O59" s="24">
        <f>Нетто!AT8</f>
        <v>0</v>
      </c>
      <c r="P59" s="24">
        <f>Нетто!AT10</f>
        <v>0</v>
      </c>
      <c r="Q59" s="21">
        <f t="shared" ref="Q59:Q60" si="25">SUM(N59:P59)</f>
        <v>9.4</v>
      </c>
      <c r="R59" s="23"/>
      <c r="S59" s="23"/>
      <c r="T59" s="23"/>
      <c r="U59" s="23"/>
    </row>
    <row r="60" spans="1:21" x14ac:dyDescent="0.3">
      <c r="A60" s="39"/>
      <c r="B60" s="40"/>
      <c r="C60" s="40"/>
      <c r="D60" s="40"/>
      <c r="E60" s="140"/>
      <c r="F60" s="139"/>
      <c r="G60" s="20" t="s">
        <v>152</v>
      </c>
      <c r="H60" s="21">
        <f>H61+H62+H63/0.6</f>
        <v>56.5</v>
      </c>
      <c r="I60" s="21">
        <f>I61+I62+I63/0.6</f>
        <v>52</v>
      </c>
      <c r="J60" s="21">
        <f>J61+J62+J63/0.6</f>
        <v>0</v>
      </c>
      <c r="K60" s="21">
        <f>K61+K62+K63/0.6</f>
        <v>108.5</v>
      </c>
      <c r="L60" s="23"/>
      <c r="M60" s="24" t="s">
        <v>245</v>
      </c>
      <c r="N60" s="24"/>
      <c r="O60" s="24"/>
      <c r="P60" s="24"/>
      <c r="Q60" s="21">
        <f t="shared" si="25"/>
        <v>0</v>
      </c>
      <c r="R60" s="23"/>
      <c r="S60" s="23"/>
      <c r="T60" s="23"/>
      <c r="U60" s="23"/>
    </row>
    <row r="61" spans="1:21" x14ac:dyDescent="0.3">
      <c r="A61" s="39"/>
      <c r="B61" s="40"/>
      <c r="C61" s="40"/>
      <c r="D61" s="40"/>
      <c r="E61" s="140"/>
      <c r="F61" s="139"/>
      <c r="G61" s="24" t="s">
        <v>125</v>
      </c>
      <c r="H61" s="24">
        <f>Нетто!BW6</f>
        <v>56</v>
      </c>
      <c r="I61" s="24">
        <f>Нетто!BW8</f>
        <v>50</v>
      </c>
      <c r="J61" s="24">
        <f>Нетто!BW10</f>
        <v>0</v>
      </c>
      <c r="K61" s="21">
        <f>SUM(H61:J61)</f>
        <v>106</v>
      </c>
      <c r="L61" s="23"/>
      <c r="M61" s="42" t="s">
        <v>246</v>
      </c>
      <c r="N61" s="42"/>
      <c r="O61" s="42"/>
      <c r="P61" s="42"/>
      <c r="Q61" s="21">
        <f>SUM(N61:P61)</f>
        <v>0</v>
      </c>
      <c r="R61" s="43"/>
      <c r="S61" s="23"/>
      <c r="T61" s="23"/>
      <c r="U61" s="23"/>
    </row>
    <row r="62" spans="1:21" x14ac:dyDescent="0.3">
      <c r="A62" s="39"/>
      <c r="B62" s="40"/>
      <c r="C62" s="40"/>
      <c r="D62" s="40"/>
      <c r="E62" s="140"/>
      <c r="F62" s="139"/>
      <c r="G62" s="24" t="s">
        <v>247</v>
      </c>
      <c r="H62" s="24"/>
      <c r="I62" s="24"/>
      <c r="J62" s="24"/>
      <c r="K62" s="21">
        <f t="shared" ref="K62" si="26">SUM(H62:J62)</f>
        <v>0</v>
      </c>
      <c r="L62" s="23"/>
      <c r="M62" s="43"/>
      <c r="N62" s="43"/>
      <c r="O62" s="43"/>
      <c r="P62" s="43"/>
      <c r="Q62" s="26"/>
      <c r="R62" s="43"/>
      <c r="S62" s="23"/>
      <c r="T62" s="23"/>
      <c r="U62" s="23"/>
    </row>
    <row r="63" spans="1:21" x14ac:dyDescent="0.3">
      <c r="A63" s="39"/>
      <c r="B63" s="40"/>
      <c r="C63" s="40"/>
      <c r="D63" s="40"/>
      <c r="E63" s="140"/>
      <c r="F63" s="139"/>
      <c r="G63" s="24" t="s">
        <v>120</v>
      </c>
      <c r="H63" s="24">
        <f>Нетто!BP6</f>
        <v>0.3</v>
      </c>
      <c r="I63" s="24">
        <f>Нетто!BP8</f>
        <v>1.2</v>
      </c>
      <c r="J63" s="24">
        <f>Нетто!BP10</f>
        <v>0</v>
      </c>
      <c r="K63" s="21">
        <f>SUM(H63:J63)</f>
        <v>1.5</v>
      </c>
      <c r="L63" s="23"/>
      <c r="M63" s="44"/>
      <c r="N63" s="44"/>
      <c r="O63" s="44"/>
      <c r="P63" s="44"/>
      <c r="Q63" s="26"/>
      <c r="R63" s="43"/>
      <c r="S63" s="23"/>
      <c r="T63" s="23"/>
      <c r="U63" s="23"/>
    </row>
    <row r="64" spans="1:21" x14ac:dyDescent="0.3">
      <c r="A64" s="39"/>
      <c r="B64" s="40"/>
      <c r="C64" s="40"/>
      <c r="D64" s="40"/>
      <c r="E64" s="140"/>
      <c r="F64" s="139"/>
      <c r="G64" s="23"/>
      <c r="H64" s="23"/>
      <c r="I64" s="23"/>
      <c r="J64" s="23"/>
      <c r="K64" s="45"/>
      <c r="L64" s="23"/>
      <c r="M64" s="44"/>
      <c r="N64" s="44"/>
      <c r="O64" s="44"/>
      <c r="P64" s="44"/>
      <c r="Q64" s="26"/>
      <c r="R64" s="43"/>
      <c r="S64" s="23"/>
      <c r="T64" s="23"/>
      <c r="U64" s="23"/>
    </row>
    <row r="65" spans="1:23" x14ac:dyDescent="0.3">
      <c r="A65" s="39"/>
      <c r="B65" s="40"/>
      <c r="C65" s="40"/>
      <c r="D65" s="40"/>
      <c r="E65" s="140"/>
      <c r="F65" s="139">
        <f>SUM(K67:K69)</f>
        <v>48.86</v>
      </c>
      <c r="G65" s="24" t="s">
        <v>248</v>
      </c>
      <c r="H65" s="27" t="s">
        <v>147</v>
      </c>
      <c r="I65" s="27" t="s">
        <v>148</v>
      </c>
      <c r="J65" s="13" t="s">
        <v>12</v>
      </c>
      <c r="K65" s="28" t="s">
        <v>149</v>
      </c>
      <c r="L65" s="23"/>
      <c r="M65" s="140">
        <f>F59+F65+R56+R33+R26</f>
        <v>330.15999999999997</v>
      </c>
      <c r="N65" s="44"/>
      <c r="O65" s="44"/>
      <c r="P65" s="44"/>
      <c r="Q65" s="26"/>
      <c r="R65" s="43"/>
      <c r="S65" s="23"/>
      <c r="T65" s="23"/>
      <c r="U65" s="23"/>
    </row>
    <row r="66" spans="1:23" x14ac:dyDescent="0.3">
      <c r="A66" s="39"/>
      <c r="B66" s="40"/>
      <c r="C66" s="40"/>
      <c r="D66" s="40"/>
      <c r="E66" s="140"/>
      <c r="F66" s="139"/>
      <c r="G66" s="20" t="s">
        <v>152</v>
      </c>
      <c r="H66" s="21">
        <f>H67+H68/0.4+H69</f>
        <v>42</v>
      </c>
      <c r="I66" s="21">
        <f>I67+I68/0.4+I69</f>
        <v>3.5</v>
      </c>
      <c r="J66" s="21">
        <f>J67+J68/0.4+J69</f>
        <v>3.3600000000000003</v>
      </c>
      <c r="K66" s="21">
        <f>K67+K68/0.4+K69</f>
        <v>48.86</v>
      </c>
      <c r="L66" s="43"/>
      <c r="M66" s="44"/>
      <c r="N66" s="44"/>
      <c r="O66" s="44"/>
      <c r="P66" s="44"/>
      <c r="Q66" s="26"/>
      <c r="R66" s="43"/>
      <c r="S66" s="23"/>
      <c r="T66" s="23"/>
      <c r="U66" s="23"/>
    </row>
    <row r="67" spans="1:23" x14ac:dyDescent="0.3">
      <c r="A67" s="39"/>
      <c r="B67" s="40"/>
      <c r="C67" s="40"/>
      <c r="D67" s="40"/>
      <c r="E67" s="140"/>
      <c r="F67" s="139"/>
      <c r="G67" s="24" t="s">
        <v>248</v>
      </c>
      <c r="H67" s="24">
        <f>Нетто!CF6</f>
        <v>42</v>
      </c>
      <c r="I67" s="24">
        <f>Нетто!CF8</f>
        <v>3.5</v>
      </c>
      <c r="J67" s="24">
        <f>Нетто!CF10</f>
        <v>3.3600000000000003</v>
      </c>
      <c r="K67" s="21">
        <f>SUM(H67:J67)</f>
        <v>48.86</v>
      </c>
      <c r="L67" s="40"/>
      <c r="M67" s="44"/>
      <c r="N67" s="44"/>
      <c r="O67" s="44"/>
      <c r="P67" s="44"/>
      <c r="Q67" s="26"/>
      <c r="R67" s="40"/>
      <c r="S67" s="40"/>
      <c r="T67" s="40"/>
      <c r="U67" s="40"/>
      <c r="V67" s="39"/>
      <c r="W67" s="39"/>
    </row>
    <row r="68" spans="1:23" x14ac:dyDescent="0.3">
      <c r="A68" s="39"/>
      <c r="B68" s="40"/>
      <c r="C68" s="40"/>
      <c r="D68" s="40"/>
      <c r="E68" s="41"/>
      <c r="F68" s="31"/>
      <c r="G68" s="24" t="s">
        <v>249</v>
      </c>
      <c r="H68" s="24"/>
      <c r="I68" s="24"/>
      <c r="J68" s="24"/>
      <c r="K68" s="21">
        <f t="shared" ref="K68:K69" si="27">SUM(H68:J68)</f>
        <v>0</v>
      </c>
      <c r="L68" s="40"/>
      <c r="M68" s="44"/>
      <c r="N68" s="44"/>
      <c r="O68" s="44"/>
      <c r="P68" s="44"/>
      <c r="Q68" s="41"/>
      <c r="R68" s="40"/>
      <c r="S68" s="40"/>
      <c r="T68" s="40"/>
      <c r="U68" s="40"/>
      <c r="V68" s="39"/>
      <c r="W68" s="39"/>
    </row>
    <row r="69" spans="1:23" x14ac:dyDescent="0.3">
      <c r="A69" s="39"/>
      <c r="B69" s="40"/>
      <c r="C69" s="40"/>
      <c r="D69" s="40"/>
      <c r="E69" s="41"/>
      <c r="F69" s="31"/>
      <c r="G69" s="24" t="s">
        <v>250</v>
      </c>
      <c r="H69" s="24"/>
      <c r="I69" s="24"/>
      <c r="J69" s="24"/>
      <c r="K69" s="21">
        <f t="shared" si="27"/>
        <v>0</v>
      </c>
      <c r="L69" s="40"/>
      <c r="M69" s="44"/>
      <c r="N69" s="44"/>
      <c r="O69" s="44"/>
      <c r="P69" s="44"/>
      <c r="Q69" s="41"/>
      <c r="R69" s="40"/>
      <c r="S69" s="40"/>
      <c r="T69" s="40"/>
      <c r="U69" s="40"/>
      <c r="V69" s="39"/>
      <c r="W69" s="39"/>
    </row>
    <row r="70" spans="1:23" x14ac:dyDescent="0.3">
      <c r="A70" s="39"/>
      <c r="B70" s="40"/>
      <c r="C70" s="40"/>
      <c r="D70" s="40"/>
      <c r="E70" s="41"/>
      <c r="F70" s="31"/>
      <c r="G70" s="43"/>
      <c r="H70" s="43"/>
      <c r="I70" s="43"/>
      <c r="J70" s="43"/>
      <c r="K70" s="26"/>
      <c r="L70" s="40"/>
      <c r="M70" s="40"/>
      <c r="N70" s="40"/>
      <c r="O70" s="40"/>
      <c r="P70" s="40"/>
      <c r="Q70" s="41"/>
      <c r="R70" s="40"/>
      <c r="S70" s="40"/>
      <c r="T70" s="40"/>
      <c r="U70" s="40"/>
      <c r="V70" s="39"/>
      <c r="W70" s="39"/>
    </row>
    <row r="71" spans="1:23" x14ac:dyDescent="0.3">
      <c r="A71" s="39"/>
      <c r="B71" s="40"/>
      <c r="C71" s="40"/>
      <c r="D71" s="40"/>
      <c r="E71" s="41"/>
      <c r="F71" s="31"/>
      <c r="G71" s="40"/>
      <c r="H71" s="40"/>
      <c r="I71" s="40"/>
      <c r="J71" s="40"/>
      <c r="K71" s="41"/>
      <c r="L71" s="23"/>
      <c r="M71" s="40"/>
      <c r="N71" s="40"/>
      <c r="O71" s="40"/>
      <c r="P71" s="40"/>
      <c r="Q71" s="41"/>
      <c r="R71" s="23"/>
      <c r="S71" s="23"/>
      <c r="T71" s="23"/>
      <c r="U71" s="23"/>
    </row>
    <row r="72" spans="1:23" x14ac:dyDescent="0.3">
      <c r="B72" s="23"/>
      <c r="C72" s="23"/>
      <c r="D72" s="23"/>
      <c r="E72" s="45"/>
      <c r="F72" s="31"/>
      <c r="G72" s="40"/>
      <c r="H72" s="40"/>
      <c r="I72" s="40"/>
      <c r="J72" s="40"/>
      <c r="K72" s="41"/>
      <c r="L72" s="23"/>
      <c r="M72" s="23"/>
      <c r="N72" s="23"/>
      <c r="O72" s="23"/>
      <c r="P72" s="23"/>
      <c r="Q72" s="45"/>
      <c r="R72" s="23"/>
      <c r="S72" s="23"/>
      <c r="T72" s="23"/>
      <c r="U72" s="23"/>
    </row>
    <row r="73" spans="1:23" x14ac:dyDescent="0.3">
      <c r="B73" s="23"/>
      <c r="C73" s="23"/>
      <c r="D73" s="23"/>
      <c r="E73" s="45"/>
      <c r="F73" s="31"/>
      <c r="G73" s="40"/>
      <c r="H73" s="40"/>
      <c r="I73" s="40"/>
      <c r="J73" s="40"/>
      <c r="K73" s="41"/>
      <c r="L73" s="23"/>
      <c r="M73" s="23"/>
      <c r="N73" s="23"/>
      <c r="O73" s="23"/>
      <c r="P73" s="23"/>
      <c r="Q73" s="45"/>
      <c r="R73" s="23"/>
      <c r="S73" s="23"/>
      <c r="T73" s="23"/>
      <c r="U73" s="23"/>
    </row>
    <row r="74" spans="1:23" x14ac:dyDescent="0.3">
      <c r="B74" s="23"/>
      <c r="C74" s="23"/>
      <c r="D74" s="23"/>
      <c r="E74" s="45"/>
      <c r="G74" s="39"/>
      <c r="H74" s="46"/>
      <c r="I74" s="46"/>
      <c r="J74" s="46"/>
      <c r="K74" s="47"/>
      <c r="L74" s="48"/>
      <c r="M74" s="23"/>
      <c r="N74" s="23"/>
      <c r="O74" s="23"/>
      <c r="P74" s="23"/>
      <c r="Q74" s="45"/>
      <c r="R74" s="48"/>
    </row>
    <row r="75" spans="1:23" x14ac:dyDescent="0.3">
      <c r="M75" s="48"/>
      <c r="N75" s="48"/>
      <c r="O75" s="48"/>
      <c r="P75" s="48"/>
      <c r="Q75" s="49"/>
    </row>
  </sheetData>
  <mergeCells count="6">
    <mergeCell ref="A2:Q2"/>
    <mergeCell ref="A3:A4"/>
    <mergeCell ref="B3:B4"/>
    <mergeCell ref="C3:C4"/>
    <mergeCell ref="D3:D4"/>
    <mergeCell ref="E3:E4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0" firstPageNumber="0" orientation="landscape" horizontalDpi="300" verticalDpi="300" r:id="rId1"/>
  <rowBreaks count="1" manualBreakCount="1">
    <brk id="6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Обоснование ХЭХ лето</vt:lpstr>
      <vt:lpstr>структура типовая</vt:lpstr>
      <vt:lpstr>структура</vt:lpstr>
      <vt:lpstr>Меню</vt:lpstr>
      <vt:lpstr>ХЭХ</vt:lpstr>
      <vt:lpstr>ПЭЦ</vt:lpstr>
      <vt:lpstr>Выполнение норм</vt:lpstr>
      <vt:lpstr>Нетто</vt:lpstr>
      <vt:lpstr>НЕТТО Свод</vt:lpstr>
      <vt:lpstr>Ведомость контроля</vt:lpstr>
      <vt:lpstr>'Ведомость контроля'!Область_печати</vt:lpstr>
      <vt:lpstr>'Выполнение норм'!Область_печати</vt:lpstr>
      <vt:lpstr>Нетто!Область_печати</vt:lpstr>
      <vt:lpstr>'НЕТТО Свод'!Область_печати</vt:lpstr>
      <vt:lpstr>'Обоснование ХЭХ лето'!Область_печати</vt:lpstr>
      <vt:lpstr>ПЭЦ!Область_печати</vt:lpstr>
      <vt:lpstr>структура!Область_печати</vt:lpstr>
      <vt:lpstr>'структура типовая'!Область_печати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ДОН</cp:lastModifiedBy>
  <cp:lastPrinted>2023-05-02T09:00:51Z</cp:lastPrinted>
  <dcterms:created xsi:type="dcterms:W3CDTF">2022-06-12T21:17:01Z</dcterms:created>
  <dcterms:modified xsi:type="dcterms:W3CDTF">2023-05-15T08:19:22Z</dcterms:modified>
</cp:coreProperties>
</file>